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bookViews>
    <workbookView xWindow="0" yWindow="0" windowWidth="20490" windowHeight="6855" tabRatio="831" firstSheet="5" activeTab="11"/>
  </bookViews>
  <sheets>
    <sheet name="Tab Contents" sheetId="24" state="hidden" r:id="rId1"/>
    <sheet name="Dates" sheetId="43" state="hidden" r:id="rId2"/>
    <sheet name="Form 1A" sheetId="27" state="hidden" r:id="rId3"/>
    <sheet name="Form 1B" sheetId="28" state="hidden" r:id="rId4"/>
    <sheet name="Form 1C" sheetId="20" state="hidden" r:id="rId5"/>
    <sheet name="Form 2A" sheetId="2" r:id="rId6"/>
    <sheet name="Form 2B" sheetId="3" r:id="rId7"/>
    <sheet name="Form 2C" sheetId="6" r:id="rId8"/>
    <sheet name="Form 2D" sheetId="29" r:id="rId9"/>
    <sheet name="Form 2F" sheetId="22" r:id="rId10"/>
    <sheet name="Form 2E" sheetId="4" r:id="rId11"/>
    <sheet name="Form 2G" sheetId="30" r:id="rId12"/>
    <sheet name="Form 2H" sheetId="37" r:id="rId13"/>
    <sheet name="Form 2I" sheetId="36" r:id="rId14"/>
    <sheet name="Consolidation" sheetId="45" state="hidden" r:id="rId15"/>
    <sheet name="Metrolinx - recon. 10_24" sheetId="46" state="hidden" r:id="rId16"/>
    <sheet name="TB" sheetId="47" state="hidden" r:id="rId17"/>
    <sheet name="Loan receivable" sheetId="48" state="hidden" r:id="rId18"/>
    <sheet name="2H drop down" sheetId="44" state="hidden" r:id="rId19"/>
    <sheet name="ICP" sheetId="38" state="hidden" r:id="rId20"/>
  </sheets>
  <externalReferences>
    <externalReference r:id="rId21"/>
    <externalReference r:id="rId22"/>
    <externalReference r:id="rId23"/>
    <externalReference r:id="rId24"/>
    <externalReference r:id="rId25"/>
    <externalReference r:id="rId26"/>
    <externalReference r:id="rId27"/>
  </externalReferences>
  <definedNames>
    <definedName name="_1_6">#REF!</definedName>
    <definedName name="_7_11">#REF!</definedName>
    <definedName name="_xlnm._FilterDatabase" localSheetId="16" hidden="1">TB!$A$5:$T$939</definedName>
    <definedName name="ALL">#REF!</definedName>
    <definedName name="Application" localSheetId="15">[1]Retrieve!$I$3</definedName>
    <definedName name="Application">[2]Retrieve!$I$3</definedName>
    <definedName name="BPS_Analysis" localSheetId="13">#REF!</definedName>
    <definedName name="BPS_Analysis" localSheetId="16">#REF!</definedName>
    <definedName name="BPS_Analysis">#REF!</definedName>
    <definedName name="COMMENTS">#REF!</definedName>
    <definedName name="CustomA" localSheetId="15">[1]Retrieve!$I$1</definedName>
    <definedName name="CustomA">[2]Retrieve!$I$1</definedName>
    <definedName name="CustomB" localSheetId="15">[1]Retrieve!$I$2</definedName>
    <definedName name="CustomB">[2]Retrieve!$I$2</definedName>
    <definedName name="CustomRptg" localSheetId="15">[1]Retrieve!$G$4</definedName>
    <definedName name="CustomRptg">[2]Retrieve!$G$4</definedName>
    <definedName name="DataType" localSheetId="15">#REF!</definedName>
    <definedName name="DataType">#REF!</definedName>
    <definedName name="DimList">#REF!</definedName>
    <definedName name="DimSelected">#REF!</definedName>
    <definedName name="DimSelectedUps">#REF!</definedName>
    <definedName name="EDU_BPS_Analysis" localSheetId="13">#REF!</definedName>
    <definedName name="EDU_BPS_Analysis" localSheetId="16">#REF!</definedName>
    <definedName name="EDU_BPS_Analysis">#REF!</definedName>
    <definedName name="ELIM">#REF!</definedName>
    <definedName name="ENT">#REF!</definedName>
    <definedName name="Entity" localSheetId="15">[1]Retrieve!$G$1</definedName>
    <definedName name="Entity">[2]Retrieve!$G$1</definedName>
    <definedName name="ENTRIES">#REF!</definedName>
    <definedName name="GRE" localSheetId="13">#REF!</definedName>
    <definedName name="GRE" localSheetId="16">#REF!</definedName>
    <definedName name="GRE">#REF!</definedName>
    <definedName name="ICP" localSheetId="15">[1]Retrieve!$G$2</definedName>
    <definedName name="ICP">[2]Retrieve!$G$2</definedName>
    <definedName name="ListAccount">#REF!</definedName>
    <definedName name="LocationID">#REF!</definedName>
    <definedName name="LocationName">#REF!</definedName>
    <definedName name="Ministries" localSheetId="13">#REF!</definedName>
    <definedName name="Ministries" localSheetId="16">#REF!</definedName>
    <definedName name="Ministries">#REF!</definedName>
    <definedName name="MINISTRY_ACCRUA">#REF!</definedName>
    <definedName name="MOH_BPS_Analysis" localSheetId="13">#REF!</definedName>
    <definedName name="MOH_BPS_Analysis" localSheetId="16">#REF!</definedName>
    <definedName name="MOH_BPS_Analysis">#REF!</definedName>
    <definedName name="MTCU_BPS_Analysis" localSheetId="13">#REF!</definedName>
    <definedName name="MTCU_BPS_Analysis" localSheetId="16">#REF!</definedName>
    <definedName name="MTCU_BPS_Analysis">#REF!</definedName>
    <definedName name="OGO">'[3]GRE List'!$B$28:$B$87</definedName>
    <definedName name="OGOs" localSheetId="13">#REF!</definedName>
    <definedName name="OGOs" localSheetId="16">#REF!</definedName>
    <definedName name="OGOs">#REF!</definedName>
    <definedName name="ORG">#REF!</definedName>
    <definedName name="Period" localSheetId="15">[1]Retrieve!$E$3</definedName>
    <definedName name="Period">[2]Retrieve!$E$3</definedName>
    <definedName name="_xlnm.Print_Area" localSheetId="2">'Form 1A'!$A$1:$E$51</definedName>
    <definedName name="_xlnm.Print_Area" localSheetId="3">'Form 1B'!$A$1:$F$58</definedName>
    <definedName name="_xlnm.Print_Area" localSheetId="4">'Form 1C'!$A$1:$E$53</definedName>
    <definedName name="_xlnm.Print_Area" localSheetId="5">'Form 2A'!$A$1:$I$110</definedName>
    <definedName name="_xlnm.Print_Area" localSheetId="6">'Form 2B'!$A$1:$I$98</definedName>
    <definedName name="_xlnm.Print_Area" localSheetId="7">'Form 2C'!$A$1:$N$92</definedName>
    <definedName name="_xlnm.Print_Area" localSheetId="8">'Form 2D'!$A$1:$I$89</definedName>
    <definedName name="_xlnm.Print_Area" localSheetId="10">'Form 2E'!$A$1:$N$106</definedName>
    <definedName name="_xlnm.Print_Area" localSheetId="9">'Form 2F'!$A$1:$G$89</definedName>
    <definedName name="_xlnm.Print_Area" localSheetId="11">'Form 2G'!$A$1:$G$86</definedName>
    <definedName name="_xlnm.Print_Area" localSheetId="12">'Form 2H'!$A$1:$W$57</definedName>
    <definedName name="_xlnm.Print_Area" localSheetId="13">'Form 2I'!$A$1:$L$69</definedName>
    <definedName name="_xlnm.Print_Area" localSheetId="0">'Tab Contents'!$A$1:$C$45</definedName>
    <definedName name="_xlnm.Print_Area" localSheetId="16">TB!$A$1:$K$958</definedName>
    <definedName name="_xlnm.Print_Area">'Form 1A'!$A$1:$E$46</definedName>
    <definedName name="_xlnm.Print_Titles" localSheetId="16">TB!$3:$3</definedName>
    <definedName name="printing">#REF!</definedName>
    <definedName name="Scenario" localSheetId="15">[1]Retrieve!$E$1</definedName>
    <definedName name="Scenario">[2]Retrieve!$E$1</definedName>
    <definedName name="TableName">"Dummy"</definedName>
    <definedName name="Test">'Form 1B'!$A$1:$F$59</definedName>
    <definedName name="TPLine" localSheetId="15">[1]Retrieve!$G$3</definedName>
    <definedName name="TPLine">[2]Retrieve!$G$3</definedName>
    <definedName name="upsMap">#REF!</definedName>
    <definedName name="Value" localSheetId="15">[1]Retrieve!$E$4</definedName>
    <definedName name="Value">[2]Retrieve!$E$4</definedName>
    <definedName name="View" localSheetId="15">[1]Retrieve!$E$5</definedName>
    <definedName name="View">[2]Retrieve!$E$5</definedName>
    <definedName name="Year" localSheetId="15">[1]Retrieve!$E$2</definedName>
    <definedName name="Year">[2]Retrieve!$E$2</definedName>
  </definedNames>
  <calcPr calcId="145621"/>
</workbook>
</file>

<file path=xl/calcChain.xml><?xml version="1.0" encoding="utf-8"?>
<calcChain xmlns="http://schemas.openxmlformats.org/spreadsheetml/2006/main">
  <c r="C42" i="4" l="1"/>
  <c r="C20" i="6" l="1"/>
  <c r="C18" i="6"/>
  <c r="D53" i="4"/>
  <c r="C41" i="4" l="1"/>
  <c r="C34" i="2"/>
  <c r="C35" i="2"/>
  <c r="N44" i="3" l="1"/>
  <c r="M44" i="3"/>
  <c r="L44" i="3" l="1"/>
  <c r="C21" i="4" l="1"/>
  <c r="D20" i="4" l="1"/>
  <c r="C20" i="4"/>
  <c r="C31" i="30" l="1"/>
  <c r="D45" i="6" l="1"/>
  <c r="D44" i="6"/>
  <c r="D46" i="6"/>
  <c r="C29" i="30" l="1"/>
  <c r="C35" i="30" l="1"/>
  <c r="C37" i="30" s="1"/>
  <c r="F18" i="29"/>
  <c r="E18" i="29"/>
  <c r="C18" i="29"/>
  <c r="F58" i="2"/>
  <c r="D60" i="2"/>
  <c r="T938" i="47" l="1"/>
  <c r="T937" i="47"/>
  <c r="T936" i="47"/>
  <c r="T935" i="47"/>
  <c r="S935" i="47" s="1"/>
  <c r="T934" i="47"/>
  <c r="T933" i="47"/>
  <c r="T932" i="47"/>
  <c r="S932" i="47" s="1"/>
  <c r="T931" i="47"/>
  <c r="S931" i="47" s="1"/>
  <c r="T930" i="47"/>
  <c r="T929" i="47"/>
  <c r="T928" i="47"/>
  <c r="S928" i="47" s="1"/>
  <c r="T927" i="47"/>
  <c r="S927" i="47" s="1"/>
  <c r="T926" i="47"/>
  <c r="T925" i="47"/>
  <c r="T924" i="47"/>
  <c r="T923" i="47"/>
  <c r="S923" i="47" s="1"/>
  <c r="T922" i="47"/>
  <c r="T921" i="47"/>
  <c r="T920" i="47"/>
  <c r="T919" i="47"/>
  <c r="S919" i="47" s="1"/>
  <c r="T918" i="47"/>
  <c r="T916" i="47"/>
  <c r="S916" i="47" s="1"/>
  <c r="T915" i="47"/>
  <c r="S915" i="47" s="1"/>
  <c r="T914" i="47"/>
  <c r="T897" i="47"/>
  <c r="S897" i="47" s="1"/>
  <c r="D160" i="45" s="1"/>
  <c r="F160" i="45" s="1"/>
  <c r="F21" i="45" s="1"/>
  <c r="T894" i="47"/>
  <c r="S894" i="47" s="1"/>
  <c r="T893" i="47"/>
  <c r="S893" i="47" s="1"/>
  <c r="O890" i="47"/>
  <c r="P890" i="47" s="1"/>
  <c r="O889" i="47"/>
  <c r="P889" i="47" s="1"/>
  <c r="O888" i="47"/>
  <c r="P888" i="47" s="1"/>
  <c r="O887" i="47"/>
  <c r="P887" i="47" s="1"/>
  <c r="O886" i="47"/>
  <c r="P886" i="47" s="1"/>
  <c r="O885" i="47"/>
  <c r="P885" i="47" s="1"/>
  <c r="O884" i="47"/>
  <c r="P884" i="47" s="1"/>
  <c r="O883" i="47"/>
  <c r="P883" i="47" s="1"/>
  <c r="O882" i="47"/>
  <c r="P882" i="47" s="1"/>
  <c r="O881" i="47"/>
  <c r="P881" i="47" s="1"/>
  <c r="O880" i="47"/>
  <c r="P880" i="47" s="1"/>
  <c r="O879" i="47"/>
  <c r="P879" i="47" s="1"/>
  <c r="O878" i="47"/>
  <c r="P878" i="47" s="1"/>
  <c r="O877" i="47"/>
  <c r="P877" i="47" s="1"/>
  <c r="O876" i="47"/>
  <c r="P876" i="47" s="1"/>
  <c r="O875" i="47"/>
  <c r="P875" i="47" s="1"/>
  <c r="O874" i="47"/>
  <c r="P874" i="47" s="1"/>
  <c r="O873" i="47"/>
  <c r="P873" i="47" s="1"/>
  <c r="O872" i="47"/>
  <c r="P872" i="47" s="1"/>
  <c r="O871" i="47"/>
  <c r="P871" i="47" s="1"/>
  <c r="O869" i="47"/>
  <c r="P869" i="47" s="1"/>
  <c r="O868" i="47"/>
  <c r="P868" i="47" s="1"/>
  <c r="O867" i="47"/>
  <c r="P867" i="47" s="1"/>
  <c r="O866" i="47"/>
  <c r="P866" i="47" s="1"/>
  <c r="O865" i="47"/>
  <c r="P865" i="47" s="1"/>
  <c r="O864" i="47"/>
  <c r="P864" i="47" s="1"/>
  <c r="O863" i="47"/>
  <c r="P863" i="47" s="1"/>
  <c r="O862" i="47"/>
  <c r="P862" i="47" s="1"/>
  <c r="O861" i="47"/>
  <c r="P861" i="47" s="1"/>
  <c r="O860" i="47"/>
  <c r="P860" i="47" s="1"/>
  <c r="O859" i="47"/>
  <c r="P859" i="47" s="1"/>
  <c r="O858" i="47"/>
  <c r="O857" i="47"/>
  <c r="P857" i="47" s="1"/>
  <c r="O856" i="47"/>
  <c r="P856" i="47" s="1"/>
  <c r="O855" i="47"/>
  <c r="P855" i="47" s="1"/>
  <c r="O854" i="47"/>
  <c r="P854" i="47" s="1"/>
  <c r="O853" i="47"/>
  <c r="P853" i="47" s="1"/>
  <c r="O852" i="47"/>
  <c r="P852" i="47" s="1"/>
  <c r="O851" i="47"/>
  <c r="P851" i="47" s="1"/>
  <c r="O850" i="47"/>
  <c r="P850" i="47" s="1"/>
  <c r="O848" i="47"/>
  <c r="P848" i="47" s="1"/>
  <c r="O847" i="47"/>
  <c r="P847" i="47" s="1"/>
  <c r="O846" i="47"/>
  <c r="P846" i="47" s="1"/>
  <c r="O845" i="47"/>
  <c r="P845" i="47" s="1"/>
  <c r="O844" i="47"/>
  <c r="P844" i="47" s="1"/>
  <c r="O843" i="47"/>
  <c r="P843" i="47" s="1"/>
  <c r="O842" i="47"/>
  <c r="P842" i="47" s="1"/>
  <c r="O841" i="47"/>
  <c r="P841" i="47" s="1"/>
  <c r="O840" i="47"/>
  <c r="P840" i="47" s="1"/>
  <c r="O839" i="47"/>
  <c r="P839" i="47" s="1"/>
  <c r="O838" i="47"/>
  <c r="P838" i="47" s="1"/>
  <c r="O837" i="47"/>
  <c r="P837" i="47" s="1"/>
  <c r="O836" i="47"/>
  <c r="P836" i="47" s="1"/>
  <c r="O835" i="47"/>
  <c r="P835" i="47" s="1"/>
  <c r="O834" i="47"/>
  <c r="P834" i="47" s="1"/>
  <c r="O833" i="47"/>
  <c r="P833" i="47" s="1"/>
  <c r="O832" i="47"/>
  <c r="P832" i="47" s="1"/>
  <c r="O831" i="47"/>
  <c r="P831" i="47" s="1"/>
  <c r="O830" i="47"/>
  <c r="P830" i="47" s="1"/>
  <c r="O829" i="47"/>
  <c r="P829" i="47" s="1"/>
  <c r="O827" i="47"/>
  <c r="P827" i="47" s="1"/>
  <c r="O826" i="47"/>
  <c r="P826" i="47" s="1"/>
  <c r="O825" i="47"/>
  <c r="P825" i="47" s="1"/>
  <c r="O824" i="47"/>
  <c r="O823" i="47"/>
  <c r="P823" i="47" s="1"/>
  <c r="O822" i="47"/>
  <c r="P822" i="47" s="1"/>
  <c r="O821" i="47"/>
  <c r="P821" i="47" s="1"/>
  <c r="O820" i="47"/>
  <c r="P820" i="47" s="1"/>
  <c r="O819" i="47"/>
  <c r="P819" i="47" s="1"/>
  <c r="O818" i="47"/>
  <c r="P818" i="47" s="1"/>
  <c r="O817" i="47"/>
  <c r="P817" i="47" s="1"/>
  <c r="O816" i="47"/>
  <c r="P816" i="47" s="1"/>
  <c r="O815" i="47"/>
  <c r="P815" i="47" s="1"/>
  <c r="O814" i="47"/>
  <c r="P814" i="47" s="1"/>
  <c r="O813" i="47"/>
  <c r="P813" i="47" s="1"/>
  <c r="O812" i="47"/>
  <c r="P812" i="47" s="1"/>
  <c r="O811" i="47"/>
  <c r="P811" i="47" s="1"/>
  <c r="O810" i="47"/>
  <c r="P810" i="47" s="1"/>
  <c r="O809" i="47"/>
  <c r="P809" i="47" s="1"/>
  <c r="O808" i="47"/>
  <c r="P808" i="47" s="1"/>
  <c r="T890" i="47"/>
  <c r="S890" i="47" s="1"/>
  <c r="T889" i="47"/>
  <c r="S889" i="47" s="1"/>
  <c r="T888" i="47"/>
  <c r="S888" i="47" s="1"/>
  <c r="T887" i="47"/>
  <c r="S887" i="47" s="1"/>
  <c r="T886" i="47"/>
  <c r="S886" i="47" s="1"/>
  <c r="T885" i="47"/>
  <c r="S885" i="47" s="1"/>
  <c r="T884" i="47"/>
  <c r="S884" i="47" s="1"/>
  <c r="T883" i="47"/>
  <c r="S883" i="47" s="1"/>
  <c r="T882" i="47"/>
  <c r="S882" i="47" s="1"/>
  <c r="T881" i="47"/>
  <c r="S881" i="47" s="1"/>
  <c r="T880" i="47"/>
  <c r="S880" i="47" s="1"/>
  <c r="T879" i="47"/>
  <c r="T878" i="47"/>
  <c r="S878" i="47" s="1"/>
  <c r="T877" i="47"/>
  <c r="S877" i="47" s="1"/>
  <c r="T876" i="47"/>
  <c r="S876" i="47" s="1"/>
  <c r="T875" i="47"/>
  <c r="T874" i="47"/>
  <c r="S874" i="47" s="1"/>
  <c r="T873" i="47"/>
  <c r="S873" i="47" s="1"/>
  <c r="T872" i="47"/>
  <c r="S872" i="47" s="1"/>
  <c r="T871" i="47"/>
  <c r="S871" i="47" s="1"/>
  <c r="T870" i="47"/>
  <c r="S870" i="47" s="1"/>
  <c r="T869" i="47"/>
  <c r="S869" i="47" s="1"/>
  <c r="T868" i="47"/>
  <c r="T867" i="47"/>
  <c r="S867" i="47" s="1"/>
  <c r="T866" i="47"/>
  <c r="S866" i="47" s="1"/>
  <c r="T865" i="47"/>
  <c r="S865" i="47" s="1"/>
  <c r="T864" i="47"/>
  <c r="S864" i="47" s="1"/>
  <c r="T863" i="47"/>
  <c r="T862" i="47"/>
  <c r="S862" i="47" s="1"/>
  <c r="T861" i="47"/>
  <c r="S861" i="47" s="1"/>
  <c r="T860" i="47"/>
  <c r="S860" i="47" s="1"/>
  <c r="T859" i="47"/>
  <c r="T858" i="47"/>
  <c r="S858" i="47" s="1"/>
  <c r="T857" i="47"/>
  <c r="S857" i="47" s="1"/>
  <c r="T856" i="47"/>
  <c r="S856" i="47" s="1"/>
  <c r="T855" i="47"/>
  <c r="S855" i="47" s="1"/>
  <c r="T854" i="47"/>
  <c r="S854" i="47" s="1"/>
  <c r="T853" i="47"/>
  <c r="S853" i="47" s="1"/>
  <c r="T852" i="47"/>
  <c r="S852" i="47" s="1"/>
  <c r="T851" i="47"/>
  <c r="S851" i="47" s="1"/>
  <c r="T850" i="47"/>
  <c r="S850" i="47" s="1"/>
  <c r="T849" i="47"/>
  <c r="S849" i="47" s="1"/>
  <c r="T848" i="47"/>
  <c r="T847" i="47"/>
  <c r="T846" i="47"/>
  <c r="S846" i="47" s="1"/>
  <c r="T845" i="47"/>
  <c r="S845" i="47" s="1"/>
  <c r="T844" i="47"/>
  <c r="S844" i="47" s="1"/>
  <c r="T843" i="47"/>
  <c r="T842" i="47"/>
  <c r="S842" i="47" s="1"/>
  <c r="T841" i="47"/>
  <c r="S841" i="47" s="1"/>
  <c r="T840" i="47"/>
  <c r="S840" i="47" s="1"/>
  <c r="T839" i="47"/>
  <c r="S839" i="47" s="1"/>
  <c r="T838" i="47"/>
  <c r="S838" i="47" s="1"/>
  <c r="T837" i="47"/>
  <c r="S837" i="47" s="1"/>
  <c r="T836" i="47"/>
  <c r="S836" i="47" s="1"/>
  <c r="T835" i="47"/>
  <c r="S835" i="47" s="1"/>
  <c r="T834" i="47"/>
  <c r="S834" i="47" s="1"/>
  <c r="T833" i="47"/>
  <c r="S833" i="47" s="1"/>
  <c r="T832" i="47"/>
  <c r="S832" i="47" s="1"/>
  <c r="T831" i="47"/>
  <c r="T830" i="47"/>
  <c r="S830" i="47" s="1"/>
  <c r="T829" i="47"/>
  <c r="S829" i="47" s="1"/>
  <c r="T828" i="47"/>
  <c r="S828" i="47" s="1"/>
  <c r="T827" i="47"/>
  <c r="T826" i="47"/>
  <c r="S826" i="47" s="1"/>
  <c r="T825" i="47"/>
  <c r="S825" i="47" s="1"/>
  <c r="T824" i="47"/>
  <c r="S824" i="47" s="1"/>
  <c r="T823" i="47"/>
  <c r="S823" i="47" s="1"/>
  <c r="T822" i="47"/>
  <c r="S822" i="47" s="1"/>
  <c r="T821" i="47"/>
  <c r="S821" i="47" s="1"/>
  <c r="T820" i="47"/>
  <c r="S820" i="47" s="1"/>
  <c r="T819" i="47"/>
  <c r="S819" i="47" s="1"/>
  <c r="T818" i="47"/>
  <c r="S818" i="47" s="1"/>
  <c r="T817" i="47"/>
  <c r="S817" i="47" s="1"/>
  <c r="T816" i="47"/>
  <c r="S816" i="47" s="1"/>
  <c r="T815" i="47"/>
  <c r="T814" i="47"/>
  <c r="S814" i="47" s="1"/>
  <c r="T813" i="47"/>
  <c r="S813" i="47" s="1"/>
  <c r="T812" i="47"/>
  <c r="S812" i="47" s="1"/>
  <c r="T811" i="47"/>
  <c r="T810" i="47"/>
  <c r="S810" i="47" s="1"/>
  <c r="T809" i="47"/>
  <c r="S809" i="47" s="1"/>
  <c r="T808" i="47"/>
  <c r="S808" i="47" s="1"/>
  <c r="T807" i="47"/>
  <c r="S807" i="47" s="1"/>
  <c r="D151" i="45" s="1"/>
  <c r="H151" i="45" s="1"/>
  <c r="J151" i="45" s="1"/>
  <c r="T806" i="47"/>
  <c r="S806" i="47" s="1"/>
  <c r="D156" i="45" s="1"/>
  <c r="H156" i="45" s="1"/>
  <c r="J156" i="45" s="1"/>
  <c r="T705" i="47"/>
  <c r="T704" i="47"/>
  <c r="S704" i="47" s="1"/>
  <c r="O597" i="47"/>
  <c r="P597" i="47" s="1"/>
  <c r="O596" i="47"/>
  <c r="P596" i="47" s="1"/>
  <c r="O595" i="47"/>
  <c r="P595" i="47" s="1"/>
  <c r="O594" i="47"/>
  <c r="P594" i="47" s="1"/>
  <c r="O593" i="47"/>
  <c r="P593" i="47" s="1"/>
  <c r="O592" i="47"/>
  <c r="P592" i="47" s="1"/>
  <c r="O591" i="47"/>
  <c r="P591" i="47" s="1"/>
  <c r="O590" i="47"/>
  <c r="P590" i="47" s="1"/>
  <c r="O589" i="47"/>
  <c r="P589" i="47" s="1"/>
  <c r="O588" i="47"/>
  <c r="P588" i="47" s="1"/>
  <c r="O587" i="47"/>
  <c r="P587" i="47" s="1"/>
  <c r="O586" i="47"/>
  <c r="P586" i="47" s="1"/>
  <c r="O585" i="47"/>
  <c r="P585" i="47" s="1"/>
  <c r="O584" i="47"/>
  <c r="P584" i="47" s="1"/>
  <c r="O583" i="47"/>
  <c r="P583" i="47" s="1"/>
  <c r="O582" i="47"/>
  <c r="P582" i="47" s="1"/>
  <c r="O581" i="47"/>
  <c r="P581" i="47" s="1"/>
  <c r="O580" i="47"/>
  <c r="P580" i="47" s="1"/>
  <c r="O579" i="47"/>
  <c r="P579" i="47" s="1"/>
  <c r="O578" i="47"/>
  <c r="P578" i="47" s="1"/>
  <c r="O576" i="47"/>
  <c r="P576" i="47" s="1"/>
  <c r="O575" i="47"/>
  <c r="P575" i="47" s="1"/>
  <c r="O574" i="47"/>
  <c r="P574" i="47" s="1"/>
  <c r="O573" i="47"/>
  <c r="P573" i="47" s="1"/>
  <c r="O572" i="47"/>
  <c r="P572" i="47" s="1"/>
  <c r="O571" i="47"/>
  <c r="P571" i="47" s="1"/>
  <c r="O570" i="47"/>
  <c r="P570" i="47" s="1"/>
  <c r="O569" i="47"/>
  <c r="P569" i="47" s="1"/>
  <c r="O568" i="47"/>
  <c r="P568" i="47" s="1"/>
  <c r="O567" i="47"/>
  <c r="P567" i="47" s="1"/>
  <c r="O566" i="47"/>
  <c r="P566" i="47" s="1"/>
  <c r="O565" i="47"/>
  <c r="P565" i="47" s="1"/>
  <c r="O564" i="47"/>
  <c r="P564" i="47" s="1"/>
  <c r="O563" i="47"/>
  <c r="P563" i="47" s="1"/>
  <c r="O562" i="47"/>
  <c r="P562" i="47" s="1"/>
  <c r="O561" i="47"/>
  <c r="P561" i="47" s="1"/>
  <c r="O560" i="47"/>
  <c r="P560" i="47" s="1"/>
  <c r="O559" i="47"/>
  <c r="P559" i="47" s="1"/>
  <c r="O558" i="47"/>
  <c r="P558" i="47" s="1"/>
  <c r="O557" i="47"/>
  <c r="P557" i="47" s="1"/>
  <c r="T603" i="47"/>
  <c r="S603" i="47" s="1"/>
  <c r="T602" i="47"/>
  <c r="S602" i="47" s="1"/>
  <c r="T601" i="47"/>
  <c r="S601" i="47" s="1"/>
  <c r="T600" i="47"/>
  <c r="S600" i="47" s="1"/>
  <c r="T599" i="47"/>
  <c r="S599" i="47" s="1"/>
  <c r="T598" i="47"/>
  <c r="S598" i="47" s="1"/>
  <c r="T597" i="47"/>
  <c r="S597" i="47" s="1"/>
  <c r="T596" i="47"/>
  <c r="S596" i="47" s="1"/>
  <c r="T595" i="47"/>
  <c r="T594" i="47"/>
  <c r="S594" i="47" s="1"/>
  <c r="T593" i="47"/>
  <c r="S593" i="47" s="1"/>
  <c r="T592" i="47"/>
  <c r="S592" i="47" s="1"/>
  <c r="T591" i="47"/>
  <c r="S591" i="47" s="1"/>
  <c r="T590" i="47"/>
  <c r="S590" i="47" s="1"/>
  <c r="T589" i="47"/>
  <c r="S589" i="47" s="1"/>
  <c r="T588" i="47"/>
  <c r="S588" i="47" s="1"/>
  <c r="T587" i="47"/>
  <c r="S587" i="47" s="1"/>
  <c r="T586" i="47"/>
  <c r="S586" i="47" s="1"/>
  <c r="T585" i="47"/>
  <c r="S585" i="47" s="1"/>
  <c r="T584" i="47"/>
  <c r="S584" i="47" s="1"/>
  <c r="T583" i="47"/>
  <c r="S583" i="47" s="1"/>
  <c r="T582" i="47"/>
  <c r="S582" i="47" s="1"/>
  <c r="T581" i="47"/>
  <c r="S581" i="47" s="1"/>
  <c r="T580" i="47"/>
  <c r="S580" i="47" s="1"/>
  <c r="T579" i="47"/>
  <c r="T578" i="47"/>
  <c r="S578" i="47" s="1"/>
  <c r="T577" i="47"/>
  <c r="S577" i="47" s="1"/>
  <c r="D131" i="45" s="1"/>
  <c r="H131" i="45" s="1"/>
  <c r="J131" i="45" s="1"/>
  <c r="T576" i="47"/>
  <c r="S576" i="47" s="1"/>
  <c r="T575" i="47"/>
  <c r="T574" i="47"/>
  <c r="S574" i="47" s="1"/>
  <c r="T573" i="47"/>
  <c r="S573" i="47" s="1"/>
  <c r="T572" i="47"/>
  <c r="S572" i="47" s="1"/>
  <c r="T571" i="47"/>
  <c r="S571" i="47" s="1"/>
  <c r="T570" i="47"/>
  <c r="S570" i="47" s="1"/>
  <c r="T569" i="47"/>
  <c r="S569" i="47" s="1"/>
  <c r="T568" i="47"/>
  <c r="S568" i="47" s="1"/>
  <c r="T567" i="47"/>
  <c r="S567" i="47" s="1"/>
  <c r="T566" i="47"/>
  <c r="S566" i="47" s="1"/>
  <c r="T565" i="47"/>
  <c r="S565" i="47" s="1"/>
  <c r="T564" i="47"/>
  <c r="S564" i="47" s="1"/>
  <c r="T563" i="47"/>
  <c r="S563" i="47" s="1"/>
  <c r="T562" i="47"/>
  <c r="S562" i="47" s="1"/>
  <c r="T561" i="47"/>
  <c r="S561" i="47" s="1"/>
  <c r="T560" i="47"/>
  <c r="S560" i="47" s="1"/>
  <c r="T559" i="47"/>
  <c r="T558" i="47"/>
  <c r="T557" i="47"/>
  <c r="S557" i="47" s="1"/>
  <c r="T556" i="47"/>
  <c r="S556" i="47" s="1"/>
  <c r="T913" i="47"/>
  <c r="T912" i="47"/>
  <c r="T911" i="47"/>
  <c r="T910" i="47"/>
  <c r="T909" i="47"/>
  <c r="T908" i="47"/>
  <c r="T907" i="47"/>
  <c r="T906" i="47"/>
  <c r="T905" i="47"/>
  <c r="T904" i="47"/>
  <c r="T903" i="47"/>
  <c r="T902" i="47"/>
  <c r="T901" i="47"/>
  <c r="T898" i="47" s="1"/>
  <c r="T900" i="47"/>
  <c r="T899" i="47"/>
  <c r="T470" i="47"/>
  <c r="S470" i="47" s="1"/>
  <c r="T469" i="47"/>
  <c r="T468" i="47"/>
  <c r="T467" i="47"/>
  <c r="S467" i="47" s="1"/>
  <c r="T466" i="47"/>
  <c r="S466" i="47" s="1"/>
  <c r="T465" i="47"/>
  <c r="T464" i="47"/>
  <c r="T463" i="47"/>
  <c r="S463" i="47" s="1"/>
  <c r="T462" i="47"/>
  <c r="S462" i="47" s="1"/>
  <c r="T461" i="47"/>
  <c r="T460" i="47"/>
  <c r="T459" i="47"/>
  <c r="T458" i="47"/>
  <c r="S458" i="47" s="1"/>
  <c r="D60" i="45" s="1"/>
  <c r="H60" i="45" s="1"/>
  <c r="J60" i="45" s="1"/>
  <c r="T457" i="47"/>
  <c r="T456" i="47"/>
  <c r="T455" i="47"/>
  <c r="T454" i="47"/>
  <c r="T453" i="47"/>
  <c r="T452" i="47"/>
  <c r="T451" i="47"/>
  <c r="T450" i="47"/>
  <c r="T449" i="47"/>
  <c r="T448" i="47"/>
  <c r="T447" i="47"/>
  <c r="T446" i="47"/>
  <c r="T445" i="47"/>
  <c r="T444" i="47"/>
  <c r="T443" i="47"/>
  <c r="V456" i="47" s="1"/>
  <c r="L470" i="47"/>
  <c r="L469" i="47"/>
  <c r="L468" i="47"/>
  <c r="L467" i="47"/>
  <c r="L466" i="47"/>
  <c r="L465" i="47"/>
  <c r="L464" i="47"/>
  <c r="L463" i="47"/>
  <c r="M463" i="47" s="1"/>
  <c r="L462" i="47"/>
  <c r="L461" i="47"/>
  <c r="L460" i="47"/>
  <c r="L459" i="47"/>
  <c r="M459" i="47" s="1"/>
  <c r="L458" i="47"/>
  <c r="L457" i="47"/>
  <c r="L456" i="47"/>
  <c r="L455" i="47"/>
  <c r="M420" i="47" s="1"/>
  <c r="L454" i="47"/>
  <c r="L453" i="47"/>
  <c r="L452" i="47"/>
  <c r="L451" i="47"/>
  <c r="M416" i="47" s="1"/>
  <c r="L450" i="47"/>
  <c r="L449" i="47"/>
  <c r="L448" i="47"/>
  <c r="L447" i="47"/>
  <c r="M412" i="47" s="1"/>
  <c r="L446" i="47"/>
  <c r="L445" i="47"/>
  <c r="L444" i="47"/>
  <c r="L443" i="47"/>
  <c r="M408" i="47" s="1"/>
  <c r="T421" i="47"/>
  <c r="T420" i="47"/>
  <c r="T419" i="47"/>
  <c r="T418" i="47"/>
  <c r="T417" i="47"/>
  <c r="T416" i="47"/>
  <c r="T415" i="47"/>
  <c r="T414" i="47"/>
  <c r="T413" i="47"/>
  <c r="T412" i="47"/>
  <c r="T411" i="47"/>
  <c r="T410" i="47"/>
  <c r="T409" i="47"/>
  <c r="T408" i="47"/>
  <c r="L421" i="47"/>
  <c r="L420" i="47"/>
  <c r="L419" i="47"/>
  <c r="L418" i="47"/>
  <c r="L417" i="47"/>
  <c r="L416" i="47"/>
  <c r="L415" i="47"/>
  <c r="L414" i="47"/>
  <c r="L413" i="47"/>
  <c r="L412" i="47"/>
  <c r="L411" i="47"/>
  <c r="L410" i="47"/>
  <c r="L409" i="47"/>
  <c r="L408" i="47"/>
  <c r="O494" i="47"/>
  <c r="O493" i="47"/>
  <c r="O492" i="47"/>
  <c r="P492" i="47" s="1"/>
  <c r="O491" i="47"/>
  <c r="P491" i="47" s="1"/>
  <c r="O490" i="47"/>
  <c r="O489" i="47"/>
  <c r="O488" i="47"/>
  <c r="P488" i="47" s="1"/>
  <c r="O487" i="47"/>
  <c r="P487" i="47" s="1"/>
  <c r="O486" i="47"/>
  <c r="O485" i="47"/>
  <c r="O484" i="47"/>
  <c r="P484" i="47" s="1"/>
  <c r="O483" i="47"/>
  <c r="P483" i="47" s="1"/>
  <c r="O482" i="47"/>
  <c r="O481" i="47"/>
  <c r="O480" i="47"/>
  <c r="P480" i="47" s="1"/>
  <c r="O479" i="47"/>
  <c r="P479" i="47" s="1"/>
  <c r="O478" i="47"/>
  <c r="O477" i="47"/>
  <c r="O476" i="47"/>
  <c r="P476" i="47" s="1"/>
  <c r="O475" i="47"/>
  <c r="P475" i="47" s="1"/>
  <c r="T495" i="47"/>
  <c r="S495" i="47" s="1"/>
  <c r="T494" i="47"/>
  <c r="T493" i="47"/>
  <c r="S493" i="47" s="1"/>
  <c r="T492" i="47"/>
  <c r="T491" i="47"/>
  <c r="T490" i="47"/>
  <c r="T489" i="47"/>
  <c r="S489" i="47" s="1"/>
  <c r="T488" i="47"/>
  <c r="S488" i="47" s="1"/>
  <c r="T487" i="47"/>
  <c r="T486" i="47"/>
  <c r="T485" i="47"/>
  <c r="S485" i="47" s="1"/>
  <c r="T484" i="47"/>
  <c r="S484" i="47" s="1"/>
  <c r="T483" i="47"/>
  <c r="T482" i="47"/>
  <c r="T481" i="47"/>
  <c r="S481" i="47" s="1"/>
  <c r="T480" i="47"/>
  <c r="S480" i="47" s="1"/>
  <c r="T479" i="47"/>
  <c r="T478" i="47"/>
  <c r="T477" i="47"/>
  <c r="S477" i="47" s="1"/>
  <c r="T476" i="47"/>
  <c r="S476" i="47" s="1"/>
  <c r="T475" i="47"/>
  <c r="T474" i="47"/>
  <c r="S474" i="47" s="1"/>
  <c r="D67" i="45" s="1"/>
  <c r="H67" i="45" s="1"/>
  <c r="J67" i="45" s="1"/>
  <c r="T473" i="47"/>
  <c r="S473" i="47" s="1"/>
  <c r="T472" i="47"/>
  <c r="S472" i="47" s="1"/>
  <c r="T471" i="47"/>
  <c r="T442" i="47"/>
  <c r="S442" i="47" s="1"/>
  <c r="T441" i="47"/>
  <c r="S441" i="47" s="1"/>
  <c r="T440" i="47"/>
  <c r="S440" i="47" s="1"/>
  <c r="T439" i="47"/>
  <c r="T438" i="47"/>
  <c r="S438" i="47" s="1"/>
  <c r="T437" i="47"/>
  <c r="S437" i="47" s="1"/>
  <c r="T436" i="47"/>
  <c r="S436" i="47" s="1"/>
  <c r="T435" i="47"/>
  <c r="T434" i="47"/>
  <c r="T433" i="47"/>
  <c r="S433" i="47" s="1"/>
  <c r="T432" i="47"/>
  <c r="S432" i="47" s="1"/>
  <c r="T431" i="47"/>
  <c r="T430" i="47"/>
  <c r="S430" i="47" s="1"/>
  <c r="T429" i="47"/>
  <c r="S429" i="47" s="1"/>
  <c r="T428" i="47"/>
  <c r="S428" i="47" s="1"/>
  <c r="T427" i="47"/>
  <c r="T426" i="47"/>
  <c r="T425" i="47"/>
  <c r="S425" i="47" s="1"/>
  <c r="T424" i="47"/>
  <c r="S424" i="47" s="1"/>
  <c r="T423" i="47"/>
  <c r="T422" i="47"/>
  <c r="S422" i="47" s="1"/>
  <c r="O441" i="47"/>
  <c r="O440" i="47"/>
  <c r="P440" i="47" s="1"/>
  <c r="O439" i="47"/>
  <c r="P439" i="47" s="1"/>
  <c r="O438" i="47"/>
  <c r="P438" i="47" s="1"/>
  <c r="O437" i="47"/>
  <c r="O436" i="47"/>
  <c r="P436" i="47" s="1"/>
  <c r="O435" i="47"/>
  <c r="P435" i="47" s="1"/>
  <c r="O434" i="47"/>
  <c r="P434" i="47" s="1"/>
  <c r="O433" i="47"/>
  <c r="P433" i="47" s="1"/>
  <c r="O432" i="47"/>
  <c r="P432" i="47" s="1"/>
  <c r="O431" i="47"/>
  <c r="P431" i="47" s="1"/>
  <c r="O430" i="47"/>
  <c r="P430" i="47" s="1"/>
  <c r="O429" i="47"/>
  <c r="P429" i="47" s="1"/>
  <c r="O428" i="47"/>
  <c r="P428" i="47" s="1"/>
  <c r="O427" i="47"/>
  <c r="P427" i="47" s="1"/>
  <c r="O426" i="47"/>
  <c r="P426" i="47" s="1"/>
  <c r="O425" i="47"/>
  <c r="P425" i="47" s="1"/>
  <c r="O424" i="47"/>
  <c r="P424" i="47" s="1"/>
  <c r="O423" i="47"/>
  <c r="P423" i="47" s="1"/>
  <c r="O422" i="47"/>
  <c r="O406" i="47"/>
  <c r="P406" i="47" s="1"/>
  <c r="O405" i="47"/>
  <c r="P405" i="47" s="1"/>
  <c r="O404" i="47"/>
  <c r="P404" i="47" s="1"/>
  <c r="O403" i="47"/>
  <c r="P403" i="47" s="1"/>
  <c r="O402" i="47"/>
  <c r="P402" i="47" s="1"/>
  <c r="O401" i="47"/>
  <c r="P401" i="47" s="1"/>
  <c r="O400" i="47"/>
  <c r="P400" i="47" s="1"/>
  <c r="O399" i="47"/>
  <c r="O398" i="47"/>
  <c r="P398" i="47" s="1"/>
  <c r="O397" i="47"/>
  <c r="P397" i="47" s="1"/>
  <c r="O396" i="47"/>
  <c r="P396" i="47" s="1"/>
  <c r="O395" i="47"/>
  <c r="P395" i="47" s="1"/>
  <c r="O394" i="47"/>
  <c r="O393" i="47"/>
  <c r="P393" i="47" s="1"/>
  <c r="O392" i="47"/>
  <c r="P392" i="47" s="1"/>
  <c r="O391" i="47"/>
  <c r="P391" i="47" s="1"/>
  <c r="O390" i="47"/>
  <c r="P390" i="47" s="1"/>
  <c r="O389" i="47"/>
  <c r="P389" i="47" s="1"/>
  <c r="O388" i="47"/>
  <c r="P388" i="47" s="1"/>
  <c r="O387" i="47"/>
  <c r="P387" i="47" s="1"/>
  <c r="O384" i="47"/>
  <c r="P384" i="47" s="1"/>
  <c r="O383" i="47"/>
  <c r="P383" i="47" s="1"/>
  <c r="O382" i="47"/>
  <c r="P382" i="47" s="1"/>
  <c r="O381" i="47"/>
  <c r="P381" i="47" s="1"/>
  <c r="O380" i="47"/>
  <c r="P380" i="47" s="1"/>
  <c r="O379" i="47"/>
  <c r="P379" i="47" s="1"/>
  <c r="O378" i="47"/>
  <c r="P378" i="47" s="1"/>
  <c r="O377" i="47"/>
  <c r="O376" i="47"/>
  <c r="P376" i="47" s="1"/>
  <c r="O375" i="47"/>
  <c r="P375" i="47" s="1"/>
  <c r="O374" i="47"/>
  <c r="P374" i="47" s="1"/>
  <c r="O373" i="47"/>
  <c r="P373" i="47" s="1"/>
  <c r="O372" i="47"/>
  <c r="P372" i="47" s="1"/>
  <c r="O371" i="47"/>
  <c r="P371" i="47" s="1"/>
  <c r="O370" i="47"/>
  <c r="P370" i="47" s="1"/>
  <c r="O369" i="47"/>
  <c r="P369" i="47" s="1"/>
  <c r="O368" i="47"/>
  <c r="P368" i="47" s="1"/>
  <c r="O367" i="47"/>
  <c r="P367" i="47" s="1"/>
  <c r="O366" i="47"/>
  <c r="P366" i="47" s="1"/>
  <c r="O365" i="47"/>
  <c r="P365" i="47" s="1"/>
  <c r="O363" i="47"/>
  <c r="P363" i="47" s="1"/>
  <c r="O362" i="47"/>
  <c r="P362" i="47" s="1"/>
  <c r="O361" i="47"/>
  <c r="P361" i="47" s="1"/>
  <c r="O360" i="47"/>
  <c r="P360" i="47" s="1"/>
  <c r="O359" i="47"/>
  <c r="P359" i="47" s="1"/>
  <c r="O358" i="47"/>
  <c r="P358" i="47" s="1"/>
  <c r="O357" i="47"/>
  <c r="P357" i="47" s="1"/>
  <c r="O356" i="47"/>
  <c r="P356" i="47" s="1"/>
  <c r="O355" i="47"/>
  <c r="P355" i="47" s="1"/>
  <c r="O354" i="47"/>
  <c r="P354" i="47" s="1"/>
  <c r="O353" i="47"/>
  <c r="P353" i="47" s="1"/>
  <c r="O352" i="47"/>
  <c r="O351" i="47"/>
  <c r="P351" i="47" s="1"/>
  <c r="O350" i="47"/>
  <c r="P350" i="47" s="1"/>
  <c r="O349" i="47"/>
  <c r="O348" i="47"/>
  <c r="P348" i="47" s="1"/>
  <c r="O347" i="47"/>
  <c r="P347" i="47" s="1"/>
  <c r="O346" i="47"/>
  <c r="P346" i="47" s="1"/>
  <c r="O345" i="47"/>
  <c r="P345" i="47" s="1"/>
  <c r="O344" i="47"/>
  <c r="P344" i="47" s="1"/>
  <c r="T407" i="47"/>
  <c r="T406" i="47"/>
  <c r="S406" i="47" s="1"/>
  <c r="T405" i="47"/>
  <c r="T404" i="47"/>
  <c r="S404" i="47" s="1"/>
  <c r="T403" i="47"/>
  <c r="S403" i="47" s="1"/>
  <c r="T402" i="47"/>
  <c r="S402" i="47" s="1"/>
  <c r="T401" i="47"/>
  <c r="T400" i="47"/>
  <c r="T399" i="47"/>
  <c r="T398" i="47"/>
  <c r="S398" i="47" s="1"/>
  <c r="T397" i="47"/>
  <c r="T396" i="47"/>
  <c r="S396" i="47" s="1"/>
  <c r="T395" i="47"/>
  <c r="S395" i="47" s="1"/>
  <c r="T394" i="47"/>
  <c r="S394" i="47" s="1"/>
  <c r="T393" i="47"/>
  <c r="T392" i="47"/>
  <c r="T391" i="47"/>
  <c r="S391" i="47" s="1"/>
  <c r="T390" i="47"/>
  <c r="S390" i="47" s="1"/>
  <c r="T389" i="47"/>
  <c r="S389" i="47" s="1"/>
  <c r="T388" i="47"/>
  <c r="S388" i="47" s="1"/>
  <c r="T387" i="47"/>
  <c r="S387" i="47" s="1"/>
  <c r="T386" i="47"/>
  <c r="S386" i="47" s="1"/>
  <c r="D56" i="45" s="1"/>
  <c r="H56" i="45" s="1"/>
  <c r="J56" i="45" s="1"/>
  <c r="T384" i="47"/>
  <c r="T383" i="47"/>
  <c r="S383" i="47" s="1"/>
  <c r="T382" i="47"/>
  <c r="S382" i="47" s="1"/>
  <c r="T381" i="47"/>
  <c r="T380" i="47"/>
  <c r="S380" i="47" s="1"/>
  <c r="T379" i="47"/>
  <c r="T378" i="47"/>
  <c r="S378" i="47" s="1"/>
  <c r="T377" i="47"/>
  <c r="T376" i="47"/>
  <c r="S376" i="47" s="1"/>
  <c r="T375" i="47"/>
  <c r="T374" i="47"/>
  <c r="S374" i="47" s="1"/>
  <c r="T373" i="47"/>
  <c r="T372" i="47"/>
  <c r="S372" i="47" s="1"/>
  <c r="T371" i="47"/>
  <c r="S371" i="47" s="1"/>
  <c r="T370" i="47"/>
  <c r="S370" i="47" s="1"/>
  <c r="T369" i="47"/>
  <c r="T368" i="47"/>
  <c r="T367" i="47"/>
  <c r="T366" i="47"/>
  <c r="S366" i="47" s="1"/>
  <c r="T365" i="47"/>
  <c r="T364" i="47"/>
  <c r="S364" i="47" s="1"/>
  <c r="D50" i="45" s="1"/>
  <c r="H50" i="45" s="1"/>
  <c r="J50" i="45" s="1"/>
  <c r="T363" i="47"/>
  <c r="S363" i="47" s="1"/>
  <c r="T362" i="47"/>
  <c r="S362" i="47" s="1"/>
  <c r="T361" i="47"/>
  <c r="T360" i="47"/>
  <c r="T359" i="47"/>
  <c r="S359" i="47" s="1"/>
  <c r="T358" i="47"/>
  <c r="S358" i="47" s="1"/>
  <c r="T357" i="47"/>
  <c r="T356" i="47"/>
  <c r="S356" i="47" s="1"/>
  <c r="T355" i="47"/>
  <c r="T354" i="47"/>
  <c r="S354" i="47" s="1"/>
  <c r="T353" i="47"/>
  <c r="T352" i="47"/>
  <c r="T351" i="47"/>
  <c r="S351" i="47" s="1"/>
  <c r="T350" i="47"/>
  <c r="S350" i="47" s="1"/>
  <c r="T349" i="47"/>
  <c r="T348" i="47"/>
  <c r="S348" i="47" s="1"/>
  <c r="T347" i="47"/>
  <c r="T346" i="47"/>
  <c r="S346" i="47" s="1"/>
  <c r="T345" i="47"/>
  <c r="T344" i="47"/>
  <c r="S344" i="47" s="1"/>
  <c r="T343" i="47"/>
  <c r="S343" i="47" s="1"/>
  <c r="D48" i="45" s="1"/>
  <c r="H48" i="45" s="1"/>
  <c r="J48" i="45" s="1"/>
  <c r="T342" i="47"/>
  <c r="T554" i="47"/>
  <c r="T553" i="47"/>
  <c r="S553" i="47" s="1"/>
  <c r="D127" i="45" s="1"/>
  <c r="H127" i="45" s="1"/>
  <c r="J127" i="45" s="1"/>
  <c r="T552" i="47"/>
  <c r="S552" i="47" s="1"/>
  <c r="D126" i="45" s="1"/>
  <c r="H126" i="45" s="1"/>
  <c r="J126" i="45" s="1"/>
  <c r="T551" i="47"/>
  <c r="T550" i="47"/>
  <c r="T549" i="47"/>
  <c r="S549" i="47" s="1"/>
  <c r="D123" i="45" s="1"/>
  <c r="H123" i="45" s="1"/>
  <c r="J123" i="45" s="1"/>
  <c r="T548" i="47"/>
  <c r="S548" i="47" s="1"/>
  <c r="D122" i="45" s="1"/>
  <c r="H122" i="45" s="1"/>
  <c r="J122" i="45" s="1"/>
  <c r="T547" i="47"/>
  <c r="T546" i="47"/>
  <c r="T545" i="47"/>
  <c r="S545" i="47" s="1"/>
  <c r="D119" i="45" s="1"/>
  <c r="H119" i="45" s="1"/>
  <c r="J119" i="45" s="1"/>
  <c r="T544" i="47"/>
  <c r="S544" i="47" s="1"/>
  <c r="D118" i="45" s="1"/>
  <c r="H118" i="45" s="1"/>
  <c r="J118" i="45" s="1"/>
  <c r="T543" i="47"/>
  <c r="S543" i="47" s="1"/>
  <c r="D117" i="45" s="1"/>
  <c r="H117" i="45" s="1"/>
  <c r="J117" i="45" s="1"/>
  <c r="L117" i="45" s="1"/>
  <c r="N117" i="45" s="1"/>
  <c r="T542" i="47"/>
  <c r="T541" i="47"/>
  <c r="S541" i="47" s="1"/>
  <c r="D115" i="45" s="1"/>
  <c r="H115" i="45" s="1"/>
  <c r="J115" i="45" s="1"/>
  <c r="T540" i="47"/>
  <c r="T539" i="47"/>
  <c r="S539" i="47" s="1"/>
  <c r="D113" i="45" s="1"/>
  <c r="H113" i="45" s="1"/>
  <c r="J113" i="45" s="1"/>
  <c r="R113" i="45" s="1"/>
  <c r="T538" i="47"/>
  <c r="T537" i="47"/>
  <c r="S537" i="47" s="1"/>
  <c r="D111" i="45" s="1"/>
  <c r="H111" i="45" s="1"/>
  <c r="J111" i="45" s="1"/>
  <c r="T536" i="47"/>
  <c r="S536" i="47" s="1"/>
  <c r="D110" i="45" s="1"/>
  <c r="T535" i="47"/>
  <c r="T534" i="47"/>
  <c r="T533" i="47"/>
  <c r="S533" i="47" s="1"/>
  <c r="D107" i="45" s="1"/>
  <c r="H107" i="45" s="1"/>
  <c r="J107" i="45" s="1"/>
  <c r="O107" i="45" s="1"/>
  <c r="T532" i="47"/>
  <c r="S532" i="47" s="1"/>
  <c r="D106" i="45" s="1"/>
  <c r="H106" i="45" s="1"/>
  <c r="J106" i="45" s="1"/>
  <c r="T531" i="47"/>
  <c r="S531" i="47" s="1"/>
  <c r="D105" i="45" s="1"/>
  <c r="H105" i="45" s="1"/>
  <c r="J105" i="45" s="1"/>
  <c r="T530" i="47"/>
  <c r="T529" i="47"/>
  <c r="S529" i="47" s="1"/>
  <c r="D103" i="45" s="1"/>
  <c r="H103" i="45" s="1"/>
  <c r="J103" i="45" s="1"/>
  <c r="R103" i="45" s="1"/>
  <c r="T528" i="47"/>
  <c r="T527" i="47"/>
  <c r="T526" i="47"/>
  <c r="T525" i="47"/>
  <c r="S525" i="47" s="1"/>
  <c r="D99" i="45" s="1"/>
  <c r="H99" i="45" s="1"/>
  <c r="J99" i="45" s="1"/>
  <c r="T524" i="47"/>
  <c r="T523" i="47"/>
  <c r="T522" i="47"/>
  <c r="T521" i="47"/>
  <c r="S521" i="47" s="1"/>
  <c r="D95" i="45" s="1"/>
  <c r="H95" i="45" s="1"/>
  <c r="J95" i="45" s="1"/>
  <c r="T520" i="47"/>
  <c r="T519" i="47"/>
  <c r="T518" i="47"/>
  <c r="S518" i="47" s="1"/>
  <c r="D92" i="45" s="1"/>
  <c r="H92" i="45" s="1"/>
  <c r="J92" i="45" s="1"/>
  <c r="T517" i="47"/>
  <c r="S517" i="47" s="1"/>
  <c r="D91" i="45" s="1"/>
  <c r="H91" i="45" s="1"/>
  <c r="J91" i="45" s="1"/>
  <c r="O91" i="45" s="1"/>
  <c r="T516" i="47"/>
  <c r="S516" i="47" s="1"/>
  <c r="D90" i="45" s="1"/>
  <c r="H90" i="45" s="1"/>
  <c r="J90" i="45" s="1"/>
  <c r="T515" i="47"/>
  <c r="T514" i="47"/>
  <c r="S514" i="47" s="1"/>
  <c r="D88" i="45" s="1"/>
  <c r="H88" i="45" s="1"/>
  <c r="J88" i="45" s="1"/>
  <c r="T513" i="47"/>
  <c r="S513" i="47" s="1"/>
  <c r="D87" i="45" s="1"/>
  <c r="H87" i="45" s="1"/>
  <c r="J87" i="45" s="1"/>
  <c r="T512" i="47"/>
  <c r="T511" i="47"/>
  <c r="S511" i="47" s="1"/>
  <c r="D85" i="45" s="1"/>
  <c r="H85" i="45" s="1"/>
  <c r="J85" i="45" s="1"/>
  <c r="T510" i="47"/>
  <c r="T509" i="47"/>
  <c r="S509" i="47" s="1"/>
  <c r="D83" i="45" s="1"/>
  <c r="H83" i="45" s="1"/>
  <c r="J83" i="45" s="1"/>
  <c r="T508" i="47"/>
  <c r="S508" i="47" s="1"/>
  <c r="D82" i="45" s="1"/>
  <c r="H82" i="45" s="1"/>
  <c r="J82" i="45" s="1"/>
  <c r="T507" i="47"/>
  <c r="T506" i="47"/>
  <c r="T505" i="47"/>
  <c r="S505" i="47" s="1"/>
  <c r="D79" i="45" s="1"/>
  <c r="H79" i="45" s="1"/>
  <c r="J79" i="45" s="1"/>
  <c r="T504" i="47"/>
  <c r="S504" i="47" s="1"/>
  <c r="D78" i="45" s="1"/>
  <c r="H78" i="45" s="1"/>
  <c r="J78" i="45" s="1"/>
  <c r="T503" i="47"/>
  <c r="T502" i="47"/>
  <c r="S502" i="47" s="1"/>
  <c r="D76" i="45" s="1"/>
  <c r="H76" i="45" s="1"/>
  <c r="J76" i="45" s="1"/>
  <c r="R76" i="45" s="1"/>
  <c r="T501" i="47"/>
  <c r="S501" i="47" s="1"/>
  <c r="D75" i="45" s="1"/>
  <c r="H75" i="45" s="1"/>
  <c r="J75" i="45" s="1"/>
  <c r="T500" i="47"/>
  <c r="T499" i="47"/>
  <c r="T498" i="47"/>
  <c r="T497" i="47"/>
  <c r="S497" i="47" s="1"/>
  <c r="D71" i="45" s="1"/>
  <c r="H71" i="45" s="1"/>
  <c r="J71" i="45" s="1"/>
  <c r="R71" i="45" s="1"/>
  <c r="T496" i="47"/>
  <c r="S496" i="47" s="1"/>
  <c r="D70" i="45" s="1"/>
  <c r="H70" i="45" s="1"/>
  <c r="J70" i="45" s="1"/>
  <c r="V297" i="47"/>
  <c r="V155" i="47"/>
  <c r="T155" i="47"/>
  <c r="O801" i="47"/>
  <c r="O796" i="47"/>
  <c r="O791" i="47"/>
  <c r="O786" i="47"/>
  <c r="O790" i="47" s="1"/>
  <c r="P790" i="47" s="1"/>
  <c r="O781" i="47"/>
  <c r="O776" i="47"/>
  <c r="O771" i="47"/>
  <c r="O766" i="47"/>
  <c r="P766" i="47" s="1"/>
  <c r="O761" i="47"/>
  <c r="O756" i="47"/>
  <c r="O751" i="47"/>
  <c r="O746" i="47"/>
  <c r="O750" i="47" s="1"/>
  <c r="P750" i="47" s="1"/>
  <c r="O741" i="47"/>
  <c r="O736" i="47"/>
  <c r="O731" i="47"/>
  <c r="O726" i="47"/>
  <c r="P726" i="47" s="1"/>
  <c r="O721" i="47"/>
  <c r="O716" i="47"/>
  <c r="O711" i="47"/>
  <c r="O706" i="47"/>
  <c r="O699" i="47"/>
  <c r="O694" i="47"/>
  <c r="O689" i="47"/>
  <c r="O684" i="47"/>
  <c r="O685" i="47" s="1"/>
  <c r="P685" i="47" s="1"/>
  <c r="O679" i="47"/>
  <c r="O674" i="47"/>
  <c r="O669" i="47"/>
  <c r="O664" i="47"/>
  <c r="O665" i="47" s="1"/>
  <c r="P665" i="47" s="1"/>
  <c r="O659" i="47"/>
  <c r="O654" i="47"/>
  <c r="O649" i="47"/>
  <c r="O644" i="47"/>
  <c r="P644" i="47" s="1"/>
  <c r="O639" i="47"/>
  <c r="O634" i="47"/>
  <c r="O629" i="47"/>
  <c r="O624" i="47"/>
  <c r="O626" i="47" s="1"/>
  <c r="P626" i="47" s="1"/>
  <c r="O619" i="47"/>
  <c r="O614" i="47"/>
  <c r="O609" i="47"/>
  <c r="T805" i="47"/>
  <c r="S805" i="47" s="1"/>
  <c r="T804" i="47"/>
  <c r="T803" i="47"/>
  <c r="T802" i="47"/>
  <c r="T801" i="47"/>
  <c r="S801" i="47" s="1"/>
  <c r="T800" i="47"/>
  <c r="T799" i="47"/>
  <c r="T798" i="47"/>
  <c r="T797" i="47"/>
  <c r="S797" i="47" s="1"/>
  <c r="T796" i="47"/>
  <c r="T795" i="47"/>
  <c r="T794" i="47"/>
  <c r="T793" i="47"/>
  <c r="S793" i="47" s="1"/>
  <c r="T792" i="47"/>
  <c r="T791" i="47"/>
  <c r="T790" i="47"/>
  <c r="T789" i="47"/>
  <c r="S789" i="47" s="1"/>
  <c r="T788" i="47"/>
  <c r="T787" i="47"/>
  <c r="T786" i="47"/>
  <c r="T785" i="47"/>
  <c r="S785" i="47" s="1"/>
  <c r="T784" i="47"/>
  <c r="T783" i="47"/>
  <c r="T782" i="47"/>
  <c r="T781" i="47"/>
  <c r="S781" i="47" s="1"/>
  <c r="T780" i="47"/>
  <c r="T779" i="47"/>
  <c r="T778" i="47"/>
  <c r="T777" i="47"/>
  <c r="S777" i="47" s="1"/>
  <c r="T776" i="47"/>
  <c r="T775" i="47"/>
  <c r="T774" i="47"/>
  <c r="T773" i="47"/>
  <c r="S773" i="47" s="1"/>
  <c r="T772" i="47"/>
  <c r="T771" i="47"/>
  <c r="T770" i="47"/>
  <c r="T769" i="47"/>
  <c r="T768" i="47"/>
  <c r="T767" i="47"/>
  <c r="T766" i="47"/>
  <c r="T765" i="47"/>
  <c r="S765" i="47" s="1"/>
  <c r="T764" i="47"/>
  <c r="T763" i="47"/>
  <c r="T762" i="47"/>
  <c r="T761" i="47"/>
  <c r="S761" i="47" s="1"/>
  <c r="T760" i="47"/>
  <c r="T759" i="47"/>
  <c r="T758" i="47"/>
  <c r="T757" i="47"/>
  <c r="S757" i="47" s="1"/>
  <c r="T756" i="47"/>
  <c r="T755" i="47"/>
  <c r="T754" i="47"/>
  <c r="T753" i="47"/>
  <c r="S753" i="47" s="1"/>
  <c r="T752" i="47"/>
  <c r="T751" i="47"/>
  <c r="T750" i="47"/>
  <c r="T749" i="47"/>
  <c r="S749" i="47" s="1"/>
  <c r="T748" i="47"/>
  <c r="T747" i="47"/>
  <c r="T746" i="47"/>
  <c r="T745" i="47"/>
  <c r="S745" i="47" s="1"/>
  <c r="T744" i="47"/>
  <c r="T743" i="47"/>
  <c r="T742" i="47"/>
  <c r="T741" i="47"/>
  <c r="S741" i="47" s="1"/>
  <c r="T740" i="47"/>
  <c r="T739" i="47"/>
  <c r="T738" i="47"/>
  <c r="T737" i="47"/>
  <c r="S737" i="47" s="1"/>
  <c r="T736" i="47"/>
  <c r="T735" i="47"/>
  <c r="T734" i="47"/>
  <c r="T733" i="47"/>
  <c r="S733" i="47" s="1"/>
  <c r="T732" i="47"/>
  <c r="T731" i="47"/>
  <c r="T730" i="47"/>
  <c r="T729" i="47"/>
  <c r="S729" i="47" s="1"/>
  <c r="T728" i="47"/>
  <c r="T727" i="47"/>
  <c r="T726" i="47"/>
  <c r="T725" i="47"/>
  <c r="S725" i="47" s="1"/>
  <c r="T724" i="47"/>
  <c r="T723" i="47"/>
  <c r="T722" i="47"/>
  <c r="T721" i="47"/>
  <c r="S721" i="47" s="1"/>
  <c r="T720" i="47"/>
  <c r="T719" i="47"/>
  <c r="T718" i="47"/>
  <c r="T717" i="47"/>
  <c r="S717" i="47" s="1"/>
  <c r="D147" i="45" s="1"/>
  <c r="F147" i="45" s="1"/>
  <c r="H147" i="45" s="1"/>
  <c r="J147" i="45" s="1"/>
  <c r="T716" i="47"/>
  <c r="T715" i="47"/>
  <c r="T714" i="47"/>
  <c r="T713" i="47"/>
  <c r="S713" i="47" s="1"/>
  <c r="T712" i="47"/>
  <c r="T711" i="47"/>
  <c r="T710" i="47"/>
  <c r="T709" i="47"/>
  <c r="S709" i="47" s="1"/>
  <c r="D149" i="45" s="1"/>
  <c r="T708" i="47"/>
  <c r="T707" i="47"/>
  <c r="T706" i="47"/>
  <c r="T703" i="47"/>
  <c r="T702" i="47"/>
  <c r="T701" i="47"/>
  <c r="T700" i="47"/>
  <c r="T699" i="47"/>
  <c r="T698" i="47"/>
  <c r="T697" i="47"/>
  <c r="T696" i="47"/>
  <c r="T695" i="47"/>
  <c r="S695" i="47" s="1"/>
  <c r="T694" i="47"/>
  <c r="T693" i="47"/>
  <c r="T692" i="47"/>
  <c r="T691" i="47"/>
  <c r="S691" i="47" s="1"/>
  <c r="T690" i="47"/>
  <c r="T689" i="47"/>
  <c r="T688" i="47"/>
  <c r="T687" i="47"/>
  <c r="S687" i="47" s="1"/>
  <c r="T686" i="47"/>
  <c r="T685" i="47"/>
  <c r="T684" i="47"/>
  <c r="T683" i="47"/>
  <c r="S683" i="47" s="1"/>
  <c r="T682" i="47"/>
  <c r="T681" i="47"/>
  <c r="T680" i="47"/>
  <c r="T679" i="47"/>
  <c r="S679" i="47" s="1"/>
  <c r="T678" i="47"/>
  <c r="T677" i="47"/>
  <c r="T676" i="47"/>
  <c r="T675" i="47"/>
  <c r="T674" i="47"/>
  <c r="T673" i="47"/>
  <c r="T672" i="47"/>
  <c r="T671" i="47"/>
  <c r="S671" i="47" s="1"/>
  <c r="T670" i="47"/>
  <c r="T669" i="47"/>
  <c r="T668" i="47"/>
  <c r="T667" i="47"/>
  <c r="S667" i="47" s="1"/>
  <c r="T666" i="47"/>
  <c r="T665" i="47"/>
  <c r="T664" i="47"/>
  <c r="T663" i="47"/>
  <c r="S663" i="47" s="1"/>
  <c r="T662" i="47"/>
  <c r="T661" i="47"/>
  <c r="T660" i="47"/>
  <c r="T659" i="47"/>
  <c r="S659" i="47" s="1"/>
  <c r="T658" i="47"/>
  <c r="T657" i="47"/>
  <c r="T656" i="47"/>
  <c r="T655" i="47"/>
  <c r="S655" i="47" s="1"/>
  <c r="T654" i="47"/>
  <c r="T653" i="47"/>
  <c r="T652" i="47"/>
  <c r="T651" i="47"/>
  <c r="S651" i="47" s="1"/>
  <c r="T650" i="47"/>
  <c r="T649" i="47"/>
  <c r="T648" i="47"/>
  <c r="T647" i="47"/>
  <c r="S647" i="47" s="1"/>
  <c r="T646" i="47"/>
  <c r="T645" i="47"/>
  <c r="T644" i="47"/>
  <c r="T643" i="47"/>
  <c r="S643" i="47" s="1"/>
  <c r="T642" i="47"/>
  <c r="T641" i="47"/>
  <c r="T640" i="47"/>
  <c r="T639" i="47"/>
  <c r="S639" i="47" s="1"/>
  <c r="T638" i="47"/>
  <c r="T637" i="47"/>
  <c r="T636" i="47"/>
  <c r="T635" i="47"/>
  <c r="T634" i="47"/>
  <c r="T633" i="47"/>
  <c r="T632" i="47"/>
  <c r="T631" i="47"/>
  <c r="S631" i="47" s="1"/>
  <c r="D142" i="45" s="1"/>
  <c r="F142" i="45" s="1"/>
  <c r="H142" i="45" s="1"/>
  <c r="J142" i="45" s="1"/>
  <c r="T630" i="47"/>
  <c r="T629" i="47"/>
  <c r="T628" i="47"/>
  <c r="T627" i="47"/>
  <c r="T626" i="47"/>
  <c r="T625" i="47"/>
  <c r="T624" i="47"/>
  <c r="T623" i="47"/>
  <c r="S623" i="47" s="1"/>
  <c r="T622" i="47"/>
  <c r="T621" i="47"/>
  <c r="T620" i="47"/>
  <c r="T619" i="47"/>
  <c r="S619" i="47" s="1"/>
  <c r="T618" i="47"/>
  <c r="T617" i="47"/>
  <c r="T616" i="47"/>
  <c r="T615" i="47"/>
  <c r="T614" i="47"/>
  <c r="T613" i="47"/>
  <c r="T612" i="47"/>
  <c r="T611" i="47"/>
  <c r="S611" i="47" s="1"/>
  <c r="T610" i="47"/>
  <c r="T609" i="47"/>
  <c r="T608" i="47"/>
  <c r="T607" i="47"/>
  <c r="S607" i="47" s="1"/>
  <c r="D143" i="45" s="1"/>
  <c r="T606" i="47"/>
  <c r="T605" i="47"/>
  <c r="T604" i="47"/>
  <c r="O604" i="47"/>
  <c r="P604" i="47" s="1"/>
  <c r="T154" i="47"/>
  <c r="T153" i="47"/>
  <c r="T152" i="47"/>
  <c r="T151" i="47"/>
  <c r="T150" i="47"/>
  <c r="T149" i="47"/>
  <c r="T148" i="47"/>
  <c r="T147" i="47"/>
  <c r="T146" i="47"/>
  <c r="T145" i="47"/>
  <c r="T144" i="47"/>
  <c r="T143" i="47"/>
  <c r="T142" i="47"/>
  <c r="T141" i="47"/>
  <c r="T140" i="47"/>
  <c r="T139" i="47"/>
  <c r="T138" i="47"/>
  <c r="T137" i="47"/>
  <c r="T136" i="47"/>
  <c r="T135" i="47"/>
  <c r="T133" i="47"/>
  <c r="T132" i="47"/>
  <c r="T131" i="47"/>
  <c r="T130" i="47"/>
  <c r="S130" i="47" s="1"/>
  <c r="T129" i="47"/>
  <c r="T128" i="47"/>
  <c r="T127" i="47"/>
  <c r="T126" i="47"/>
  <c r="S126" i="47" s="1"/>
  <c r="T125" i="47"/>
  <c r="T124" i="47"/>
  <c r="T123" i="47"/>
  <c r="T122" i="47"/>
  <c r="S122" i="47" s="1"/>
  <c r="T121" i="47"/>
  <c r="T120" i="47"/>
  <c r="T119" i="47"/>
  <c r="T118" i="47"/>
  <c r="S118" i="47" s="1"/>
  <c r="T117" i="47"/>
  <c r="T116" i="47"/>
  <c r="T115" i="47"/>
  <c r="T114" i="47"/>
  <c r="S114" i="47" s="1"/>
  <c r="O154" i="47"/>
  <c r="O153" i="47"/>
  <c r="O152" i="47"/>
  <c r="O151" i="47"/>
  <c r="P151" i="47" s="1"/>
  <c r="O150" i="47"/>
  <c r="O149" i="47"/>
  <c r="O148" i="47"/>
  <c r="O147" i="47"/>
  <c r="P147" i="47" s="1"/>
  <c r="O146" i="47"/>
  <c r="O145" i="47"/>
  <c r="O144" i="47"/>
  <c r="O143" i="47"/>
  <c r="P143" i="47" s="1"/>
  <c r="O142" i="47"/>
  <c r="O141" i="47"/>
  <c r="O140" i="47"/>
  <c r="O139" i="47"/>
  <c r="P139" i="47" s="1"/>
  <c r="O138" i="47"/>
  <c r="O137" i="47"/>
  <c r="O136" i="47"/>
  <c r="O135" i="47"/>
  <c r="P135" i="47" s="1"/>
  <c r="O133" i="47"/>
  <c r="O132" i="47"/>
  <c r="O131" i="47"/>
  <c r="O130" i="47"/>
  <c r="P130" i="47" s="1"/>
  <c r="O129" i="47"/>
  <c r="O128" i="47"/>
  <c r="O127" i="47"/>
  <c r="O126" i="47"/>
  <c r="P126" i="47" s="1"/>
  <c r="O125" i="47"/>
  <c r="O124" i="47"/>
  <c r="O123" i="47"/>
  <c r="O122" i="47"/>
  <c r="P122" i="47" s="1"/>
  <c r="O121" i="47"/>
  <c r="O120" i="47"/>
  <c r="O119" i="47"/>
  <c r="O118" i="47"/>
  <c r="P118" i="47" s="1"/>
  <c r="O117" i="47"/>
  <c r="O116" i="47"/>
  <c r="O115" i="47"/>
  <c r="O114" i="47"/>
  <c r="P114" i="47" s="1"/>
  <c r="P858" i="47"/>
  <c r="P824" i="47"/>
  <c r="P801" i="47"/>
  <c r="P796" i="47"/>
  <c r="P791" i="47"/>
  <c r="P786" i="47"/>
  <c r="P781" i="47"/>
  <c r="P776" i="47"/>
  <c r="P771" i="47"/>
  <c r="P761" i="47"/>
  <c r="P756" i="47"/>
  <c r="P751" i="47"/>
  <c r="P746" i="47"/>
  <c r="P741" i="47"/>
  <c r="P736" i="47"/>
  <c r="P731" i="47"/>
  <c r="P721" i="47"/>
  <c r="P716" i="47"/>
  <c r="P711" i="47"/>
  <c r="P706" i="47"/>
  <c r="P699" i="47"/>
  <c r="P694" i="47"/>
  <c r="P689" i="47"/>
  <c r="P679" i="47"/>
  <c r="P674" i="47"/>
  <c r="P669" i="47"/>
  <c r="P664" i="47"/>
  <c r="P659" i="47"/>
  <c r="P654" i="47"/>
  <c r="P649" i="47"/>
  <c r="P639" i="47"/>
  <c r="P634" i="47"/>
  <c r="P629" i="47"/>
  <c r="P624" i="47"/>
  <c r="P619" i="47"/>
  <c r="P614" i="47"/>
  <c r="P609" i="47"/>
  <c r="P494" i="47"/>
  <c r="P493" i="47"/>
  <c r="P490" i="47"/>
  <c r="P489" i="47"/>
  <c r="P486" i="47"/>
  <c r="P485" i="47"/>
  <c r="P482" i="47"/>
  <c r="P481" i="47"/>
  <c r="P478" i="47"/>
  <c r="P477" i="47"/>
  <c r="P441" i="47"/>
  <c r="P437" i="47"/>
  <c r="P422" i="47"/>
  <c r="P399" i="47"/>
  <c r="P394" i="47"/>
  <c r="P377" i="47"/>
  <c r="P352" i="47"/>
  <c r="P349" i="47"/>
  <c r="P235" i="47"/>
  <c r="P184" i="47"/>
  <c r="P154" i="47"/>
  <c r="P153" i="47"/>
  <c r="P152" i="47"/>
  <c r="P150" i="47"/>
  <c r="P149" i="47"/>
  <c r="P148" i="47"/>
  <c r="P146" i="47"/>
  <c r="P145" i="47"/>
  <c r="P144" i="47"/>
  <c r="P142" i="47"/>
  <c r="P141" i="47"/>
  <c r="P140" i="47"/>
  <c r="P138" i="47"/>
  <c r="P137" i="47"/>
  <c r="P136" i="47"/>
  <c r="P133" i="47"/>
  <c r="P132" i="47"/>
  <c r="P131" i="47"/>
  <c r="P129" i="47"/>
  <c r="P128" i="47"/>
  <c r="P127" i="47"/>
  <c r="P125" i="47"/>
  <c r="P124" i="47"/>
  <c r="P123" i="47"/>
  <c r="P121" i="47"/>
  <c r="P120" i="47"/>
  <c r="P119" i="47"/>
  <c r="P117" i="47"/>
  <c r="P116" i="47"/>
  <c r="P115" i="47"/>
  <c r="O178" i="47"/>
  <c r="P178" i="47" s="1"/>
  <c r="O177" i="47"/>
  <c r="P177" i="47" s="1"/>
  <c r="O176" i="47"/>
  <c r="P176" i="47" s="1"/>
  <c r="O175" i="47"/>
  <c r="P175" i="47" s="1"/>
  <c r="O174" i="47"/>
  <c r="P174" i="47" s="1"/>
  <c r="O173" i="47"/>
  <c r="P173" i="47" s="1"/>
  <c r="O172" i="47"/>
  <c r="P172" i="47" s="1"/>
  <c r="O171" i="47"/>
  <c r="P171" i="47" s="1"/>
  <c r="O170" i="47"/>
  <c r="P170" i="47" s="1"/>
  <c r="O169" i="47"/>
  <c r="P169" i="47" s="1"/>
  <c r="O168" i="47"/>
  <c r="P168" i="47" s="1"/>
  <c r="O167" i="47"/>
  <c r="P167" i="47" s="1"/>
  <c r="O166" i="47"/>
  <c r="P166" i="47" s="1"/>
  <c r="O165" i="47"/>
  <c r="P165" i="47" s="1"/>
  <c r="O164" i="47"/>
  <c r="P164" i="47" s="1"/>
  <c r="O163" i="47"/>
  <c r="P163" i="47" s="1"/>
  <c r="O162" i="47"/>
  <c r="P162" i="47" s="1"/>
  <c r="O161" i="47"/>
  <c r="P161" i="47" s="1"/>
  <c r="O160" i="47"/>
  <c r="P160" i="47" s="1"/>
  <c r="O159" i="47"/>
  <c r="P159" i="47" s="1"/>
  <c r="T178" i="47"/>
  <c r="T177" i="47"/>
  <c r="S177" i="47" s="1"/>
  <c r="T176" i="47"/>
  <c r="S176" i="47" s="1"/>
  <c r="T175" i="47"/>
  <c r="T174" i="47"/>
  <c r="T173" i="47"/>
  <c r="S173" i="47" s="1"/>
  <c r="T172" i="47"/>
  <c r="T171" i="47"/>
  <c r="T170" i="47"/>
  <c r="T169" i="47"/>
  <c r="T168" i="47"/>
  <c r="T167" i="47"/>
  <c r="T166" i="47"/>
  <c r="T165" i="47"/>
  <c r="T164" i="47"/>
  <c r="T163" i="47"/>
  <c r="T162" i="47"/>
  <c r="T161" i="47"/>
  <c r="T160" i="47"/>
  <c r="T159" i="47"/>
  <c r="T158" i="47"/>
  <c r="S158" i="47" s="1"/>
  <c r="T134" i="47"/>
  <c r="S134" i="47" s="1"/>
  <c r="D19" i="45" s="1"/>
  <c r="H19" i="45" s="1"/>
  <c r="J19" i="45" s="1"/>
  <c r="O112" i="47"/>
  <c r="P112" i="47" s="1"/>
  <c r="O111" i="47"/>
  <c r="P111" i="47" s="1"/>
  <c r="O110" i="47"/>
  <c r="P110" i="47" s="1"/>
  <c r="O109" i="47"/>
  <c r="P109" i="47" s="1"/>
  <c r="O108" i="47"/>
  <c r="P108" i="47" s="1"/>
  <c r="O107" i="47"/>
  <c r="P107" i="47" s="1"/>
  <c r="O106" i="47"/>
  <c r="P106" i="47" s="1"/>
  <c r="O105" i="47"/>
  <c r="P105" i="47" s="1"/>
  <c r="O104" i="47"/>
  <c r="P104" i="47" s="1"/>
  <c r="O103" i="47"/>
  <c r="P103" i="47" s="1"/>
  <c r="O102" i="47"/>
  <c r="P102" i="47" s="1"/>
  <c r="O101" i="47"/>
  <c r="P101" i="47" s="1"/>
  <c r="O100" i="47"/>
  <c r="P100" i="47" s="1"/>
  <c r="O99" i="47"/>
  <c r="P99" i="47" s="1"/>
  <c r="O98" i="47"/>
  <c r="P98" i="47" s="1"/>
  <c r="O97" i="47"/>
  <c r="P97" i="47" s="1"/>
  <c r="O96" i="47"/>
  <c r="P96" i="47" s="1"/>
  <c r="O95" i="47"/>
  <c r="P95" i="47" s="1"/>
  <c r="O94" i="47"/>
  <c r="P94" i="47" s="1"/>
  <c r="O93" i="47"/>
  <c r="P93" i="47" s="1"/>
  <c r="O91" i="47"/>
  <c r="P91" i="47" s="1"/>
  <c r="O90" i="47"/>
  <c r="P90" i="47" s="1"/>
  <c r="O89" i="47"/>
  <c r="P89" i="47" s="1"/>
  <c r="O88" i="47"/>
  <c r="P88" i="47" s="1"/>
  <c r="O87" i="47"/>
  <c r="P87" i="47" s="1"/>
  <c r="O86" i="47"/>
  <c r="P86" i="47" s="1"/>
  <c r="O85" i="47"/>
  <c r="P85" i="47" s="1"/>
  <c r="O84" i="47"/>
  <c r="P84" i="47" s="1"/>
  <c r="O83" i="47"/>
  <c r="P83" i="47" s="1"/>
  <c r="O82" i="47"/>
  <c r="P82" i="47" s="1"/>
  <c r="O81" i="47"/>
  <c r="P81" i="47" s="1"/>
  <c r="O80" i="47"/>
  <c r="P80" i="47" s="1"/>
  <c r="O79" i="47"/>
  <c r="P79" i="47" s="1"/>
  <c r="O78" i="47"/>
  <c r="P78" i="47" s="1"/>
  <c r="O77" i="47"/>
  <c r="P77" i="47" s="1"/>
  <c r="O76" i="47"/>
  <c r="P76" i="47" s="1"/>
  <c r="O75" i="47"/>
  <c r="P75" i="47" s="1"/>
  <c r="O74" i="47"/>
  <c r="P74" i="47" s="1"/>
  <c r="O73" i="47"/>
  <c r="P73" i="47" s="1"/>
  <c r="O72" i="47"/>
  <c r="P72" i="47" s="1"/>
  <c r="O70" i="47"/>
  <c r="P70" i="47" s="1"/>
  <c r="O69" i="47"/>
  <c r="P69" i="47" s="1"/>
  <c r="O68" i="47"/>
  <c r="P68" i="47" s="1"/>
  <c r="O67" i="47"/>
  <c r="P67" i="47" s="1"/>
  <c r="O66" i="47"/>
  <c r="P66" i="47" s="1"/>
  <c r="O65" i="47"/>
  <c r="P65" i="47" s="1"/>
  <c r="O64" i="47"/>
  <c r="P64" i="47" s="1"/>
  <c r="O63" i="47"/>
  <c r="P63" i="47" s="1"/>
  <c r="O62" i="47"/>
  <c r="P62" i="47" s="1"/>
  <c r="O61" i="47"/>
  <c r="P61" i="47" s="1"/>
  <c r="O60" i="47"/>
  <c r="P60" i="47" s="1"/>
  <c r="O59" i="47"/>
  <c r="P59" i="47" s="1"/>
  <c r="O58" i="47"/>
  <c r="P58" i="47" s="1"/>
  <c r="O57" i="47"/>
  <c r="P57" i="47" s="1"/>
  <c r="O56" i="47"/>
  <c r="P56" i="47" s="1"/>
  <c r="O55" i="47"/>
  <c r="P55" i="47" s="1"/>
  <c r="O54" i="47"/>
  <c r="P54" i="47" s="1"/>
  <c r="O53" i="47"/>
  <c r="P53" i="47" s="1"/>
  <c r="O52" i="47"/>
  <c r="P52" i="47" s="1"/>
  <c r="O51" i="47"/>
  <c r="P51" i="47" s="1"/>
  <c r="O48" i="47"/>
  <c r="P48" i="47" s="1"/>
  <c r="O47" i="47"/>
  <c r="P47" i="47" s="1"/>
  <c r="O46" i="47"/>
  <c r="P46" i="47" s="1"/>
  <c r="O45" i="47"/>
  <c r="P45" i="47" s="1"/>
  <c r="O44" i="47"/>
  <c r="P44" i="47" s="1"/>
  <c r="O43" i="47"/>
  <c r="P43" i="47" s="1"/>
  <c r="O42" i="47"/>
  <c r="P42" i="47" s="1"/>
  <c r="O41" i="47"/>
  <c r="P41" i="47" s="1"/>
  <c r="O40" i="47"/>
  <c r="P40" i="47" s="1"/>
  <c r="O39" i="47"/>
  <c r="P39" i="47" s="1"/>
  <c r="O38" i="47"/>
  <c r="P38" i="47" s="1"/>
  <c r="O37" i="47"/>
  <c r="P37" i="47" s="1"/>
  <c r="O36" i="47"/>
  <c r="P36" i="47" s="1"/>
  <c r="O35" i="47"/>
  <c r="P35" i="47" s="1"/>
  <c r="O34" i="47"/>
  <c r="P34" i="47" s="1"/>
  <c r="O33" i="47"/>
  <c r="P33" i="47" s="1"/>
  <c r="O32" i="47"/>
  <c r="P32" i="47" s="1"/>
  <c r="O31" i="47"/>
  <c r="P31" i="47" s="1"/>
  <c r="O30" i="47"/>
  <c r="P30" i="47" s="1"/>
  <c r="O29" i="47"/>
  <c r="P29" i="47" s="1"/>
  <c r="O25" i="47"/>
  <c r="P25" i="47" s="1"/>
  <c r="O24" i="47"/>
  <c r="P24" i="47" s="1"/>
  <c r="O23" i="47"/>
  <c r="P23" i="47" s="1"/>
  <c r="O22" i="47"/>
  <c r="P22" i="47" s="1"/>
  <c r="O21" i="47"/>
  <c r="P21" i="47" s="1"/>
  <c r="O20" i="47"/>
  <c r="P20" i="47" s="1"/>
  <c r="O19" i="47"/>
  <c r="P19" i="47" s="1"/>
  <c r="O18" i="47"/>
  <c r="P18" i="47" s="1"/>
  <c r="O17" i="47"/>
  <c r="P17" i="47" s="1"/>
  <c r="O16" i="47"/>
  <c r="P16" i="47" s="1"/>
  <c r="O15" i="47"/>
  <c r="P15" i="47" s="1"/>
  <c r="O14" i="47"/>
  <c r="P14" i="47" s="1"/>
  <c r="O13" i="47"/>
  <c r="P13" i="47" s="1"/>
  <c r="O12" i="47"/>
  <c r="P12" i="47" s="1"/>
  <c r="O11" i="47"/>
  <c r="P11" i="47" s="1"/>
  <c r="O10" i="47"/>
  <c r="P10" i="47" s="1"/>
  <c r="O9" i="47"/>
  <c r="P9" i="47" s="1"/>
  <c r="O8" i="47"/>
  <c r="P8" i="47" s="1"/>
  <c r="O7" i="47"/>
  <c r="P7" i="47" s="1"/>
  <c r="O6" i="47"/>
  <c r="P6" i="47" s="1"/>
  <c r="T113" i="47"/>
  <c r="S113" i="47" s="1"/>
  <c r="D17" i="45" s="1"/>
  <c r="H17" i="45" s="1"/>
  <c r="J17" i="45" s="1"/>
  <c r="T112" i="47"/>
  <c r="T111" i="47"/>
  <c r="T110" i="47"/>
  <c r="S110" i="47" s="1"/>
  <c r="T109" i="47"/>
  <c r="T108" i="47"/>
  <c r="T107" i="47"/>
  <c r="T106" i="47"/>
  <c r="S106" i="47" s="1"/>
  <c r="T105" i="47"/>
  <c r="T104" i="47"/>
  <c r="T103" i="47"/>
  <c r="T102" i="47"/>
  <c r="S102" i="47" s="1"/>
  <c r="T101" i="47"/>
  <c r="T100" i="47"/>
  <c r="T99" i="47"/>
  <c r="T98" i="47"/>
  <c r="S98" i="47" s="1"/>
  <c r="T97" i="47"/>
  <c r="T96" i="47"/>
  <c r="T95" i="47"/>
  <c r="T94" i="47"/>
  <c r="S94" i="47" s="1"/>
  <c r="T93" i="47"/>
  <c r="T92" i="47"/>
  <c r="T91" i="47"/>
  <c r="T90" i="47"/>
  <c r="S90" i="47" s="1"/>
  <c r="T89" i="47"/>
  <c r="T88" i="47"/>
  <c r="T87" i="47"/>
  <c r="T86" i="47"/>
  <c r="S86" i="47" s="1"/>
  <c r="T85" i="47"/>
  <c r="T84" i="47"/>
  <c r="T83" i="47"/>
  <c r="T82" i="47"/>
  <c r="S82" i="47" s="1"/>
  <c r="T81" i="47"/>
  <c r="T80" i="47"/>
  <c r="T79" i="47"/>
  <c r="T78" i="47"/>
  <c r="S78" i="47" s="1"/>
  <c r="T77" i="47"/>
  <c r="T76" i="47"/>
  <c r="T75" i="47"/>
  <c r="T74" i="47"/>
  <c r="S74" i="47" s="1"/>
  <c r="T73" i="47"/>
  <c r="T72" i="47"/>
  <c r="T71" i="47"/>
  <c r="S71" i="47" s="1"/>
  <c r="D13" i="45" s="1"/>
  <c r="T70" i="47"/>
  <c r="S70" i="47" s="1"/>
  <c r="T69" i="47"/>
  <c r="S69" i="47" s="1"/>
  <c r="T68" i="47"/>
  <c r="T67" i="47"/>
  <c r="T66" i="47"/>
  <c r="S66" i="47" s="1"/>
  <c r="T65" i="47"/>
  <c r="S65" i="47" s="1"/>
  <c r="T64" i="47"/>
  <c r="T63" i="47"/>
  <c r="T62" i="47"/>
  <c r="S62" i="47" s="1"/>
  <c r="T61" i="47"/>
  <c r="S61" i="47" s="1"/>
  <c r="T60" i="47"/>
  <c r="T59" i="47"/>
  <c r="T58" i="47"/>
  <c r="S58" i="47" s="1"/>
  <c r="T57" i="47"/>
  <c r="S57" i="47" s="1"/>
  <c r="T56" i="47"/>
  <c r="T55" i="47"/>
  <c r="T54" i="47"/>
  <c r="S54" i="47" s="1"/>
  <c r="T53" i="47"/>
  <c r="S53" i="47" s="1"/>
  <c r="T52" i="47"/>
  <c r="T51" i="47"/>
  <c r="T50" i="47"/>
  <c r="S50" i="47" s="1"/>
  <c r="D11" i="45" s="1"/>
  <c r="H11" i="45" s="1"/>
  <c r="J11" i="45" s="1"/>
  <c r="T49" i="47"/>
  <c r="S49" i="47" s="1"/>
  <c r="D10" i="45" s="1"/>
  <c r="H10" i="45" s="1"/>
  <c r="J10" i="45" s="1"/>
  <c r="T48" i="47"/>
  <c r="T47" i="47"/>
  <c r="T46" i="47"/>
  <c r="T45" i="47"/>
  <c r="S45" i="47" s="1"/>
  <c r="T44" i="47"/>
  <c r="T43" i="47"/>
  <c r="T42" i="47"/>
  <c r="T41" i="47"/>
  <c r="S41" i="47" s="1"/>
  <c r="T40" i="47"/>
  <c r="T39" i="47"/>
  <c r="T38" i="47"/>
  <c r="T37" i="47"/>
  <c r="S37" i="47" s="1"/>
  <c r="T36" i="47"/>
  <c r="T35" i="47"/>
  <c r="T34" i="47"/>
  <c r="T33" i="47"/>
  <c r="S33" i="47" s="1"/>
  <c r="T32" i="47"/>
  <c r="T31" i="47"/>
  <c r="T30" i="47"/>
  <c r="T29" i="47"/>
  <c r="S29" i="47" s="1"/>
  <c r="T28" i="47"/>
  <c r="S28" i="47" s="1"/>
  <c r="T27" i="47"/>
  <c r="S27" i="47" s="1"/>
  <c r="T26" i="47"/>
  <c r="S26" i="47" s="1"/>
  <c r="T25" i="47"/>
  <c r="S25" i="47" s="1"/>
  <c r="T24" i="47"/>
  <c r="T23" i="47"/>
  <c r="T22" i="47"/>
  <c r="S22" i="47" s="1"/>
  <c r="T21" i="47"/>
  <c r="S21" i="47" s="1"/>
  <c r="T20" i="47"/>
  <c r="T19" i="47"/>
  <c r="T18" i="47"/>
  <c r="S18" i="47" s="1"/>
  <c r="T17" i="47"/>
  <c r="S17" i="47" s="1"/>
  <c r="T16" i="47"/>
  <c r="T15" i="47"/>
  <c r="T14" i="47"/>
  <c r="S14" i="47" s="1"/>
  <c r="T13" i="47"/>
  <c r="S13" i="47" s="1"/>
  <c r="T12" i="47"/>
  <c r="T11" i="47"/>
  <c r="T10" i="47"/>
  <c r="S10" i="47" s="1"/>
  <c r="T9" i="47"/>
  <c r="S9" i="47" s="1"/>
  <c r="T8" i="47"/>
  <c r="T7" i="47"/>
  <c r="T6" i="47"/>
  <c r="S6" i="47" s="1"/>
  <c r="O340" i="47"/>
  <c r="P340" i="47" s="1"/>
  <c r="O339" i="47"/>
  <c r="P339" i="47" s="1"/>
  <c r="O338" i="47"/>
  <c r="P338" i="47" s="1"/>
  <c r="O337" i="47"/>
  <c r="P337" i="47" s="1"/>
  <c r="O336" i="47"/>
  <c r="P336" i="47" s="1"/>
  <c r="O335" i="47"/>
  <c r="P335" i="47" s="1"/>
  <c r="O334" i="47"/>
  <c r="P334" i="47" s="1"/>
  <c r="O333" i="47"/>
  <c r="P333" i="47" s="1"/>
  <c r="O332" i="47"/>
  <c r="P332" i="47" s="1"/>
  <c r="O331" i="47"/>
  <c r="P331" i="47" s="1"/>
  <c r="O330" i="47"/>
  <c r="P330" i="47" s="1"/>
  <c r="O329" i="47"/>
  <c r="P329" i="47" s="1"/>
  <c r="O328" i="47"/>
  <c r="P328" i="47" s="1"/>
  <c r="O327" i="47"/>
  <c r="P327" i="47" s="1"/>
  <c r="O326" i="47"/>
  <c r="P326" i="47" s="1"/>
  <c r="O325" i="47"/>
  <c r="P325" i="47" s="1"/>
  <c r="O324" i="47"/>
  <c r="P324" i="47" s="1"/>
  <c r="O323" i="47"/>
  <c r="P323" i="47" s="1"/>
  <c r="O322" i="47"/>
  <c r="P322" i="47" s="1"/>
  <c r="O321" i="47"/>
  <c r="P321" i="47" s="1"/>
  <c r="O319" i="47"/>
  <c r="P319" i="47" s="1"/>
  <c r="O318" i="47"/>
  <c r="P318" i="47" s="1"/>
  <c r="O317" i="47"/>
  <c r="P317" i="47" s="1"/>
  <c r="O316" i="47"/>
  <c r="P316" i="47" s="1"/>
  <c r="O315" i="47"/>
  <c r="P315" i="47" s="1"/>
  <c r="O314" i="47"/>
  <c r="P314" i="47" s="1"/>
  <c r="O313" i="47"/>
  <c r="P313" i="47" s="1"/>
  <c r="O312" i="47"/>
  <c r="P312" i="47" s="1"/>
  <c r="O311" i="47"/>
  <c r="P311" i="47" s="1"/>
  <c r="O310" i="47"/>
  <c r="P310" i="47" s="1"/>
  <c r="O309" i="47"/>
  <c r="P309" i="47" s="1"/>
  <c r="O308" i="47"/>
  <c r="P308" i="47" s="1"/>
  <c r="O307" i="47"/>
  <c r="P307" i="47" s="1"/>
  <c r="O306" i="47"/>
  <c r="P306" i="47" s="1"/>
  <c r="O305" i="47"/>
  <c r="P305" i="47" s="1"/>
  <c r="O304" i="47"/>
  <c r="P304" i="47" s="1"/>
  <c r="O303" i="47"/>
  <c r="P303" i="47" s="1"/>
  <c r="O302" i="47"/>
  <c r="P302" i="47" s="1"/>
  <c r="O301" i="47"/>
  <c r="P301" i="47" s="1"/>
  <c r="O300" i="47"/>
  <c r="P300" i="47" s="1"/>
  <c r="O294" i="47"/>
  <c r="P294" i="47" s="1"/>
  <c r="O293" i="47"/>
  <c r="P293" i="47" s="1"/>
  <c r="O292" i="47"/>
  <c r="P292" i="47" s="1"/>
  <c r="O291" i="47"/>
  <c r="P291" i="47" s="1"/>
  <c r="O290" i="47"/>
  <c r="P290" i="47" s="1"/>
  <c r="O289" i="47"/>
  <c r="P289" i="47" s="1"/>
  <c r="O288" i="47"/>
  <c r="P288" i="47" s="1"/>
  <c r="O287" i="47"/>
  <c r="P287" i="47" s="1"/>
  <c r="O286" i="47"/>
  <c r="P286" i="47" s="1"/>
  <c r="O285" i="47"/>
  <c r="P285" i="47" s="1"/>
  <c r="O284" i="47"/>
  <c r="P284" i="47" s="1"/>
  <c r="O283" i="47"/>
  <c r="P283" i="47" s="1"/>
  <c r="O282" i="47"/>
  <c r="P282" i="47" s="1"/>
  <c r="O281" i="47"/>
  <c r="P281" i="47" s="1"/>
  <c r="O280" i="47"/>
  <c r="P280" i="47" s="1"/>
  <c r="O279" i="47"/>
  <c r="P279" i="47" s="1"/>
  <c r="O278" i="47"/>
  <c r="P278" i="47" s="1"/>
  <c r="O277" i="47"/>
  <c r="P277" i="47" s="1"/>
  <c r="O276" i="47"/>
  <c r="P276" i="47" s="1"/>
  <c r="O275" i="47"/>
  <c r="P275" i="47" s="1"/>
  <c r="O273" i="47"/>
  <c r="P273" i="47" s="1"/>
  <c r="O272" i="47"/>
  <c r="P272" i="47" s="1"/>
  <c r="O271" i="47"/>
  <c r="P271" i="47" s="1"/>
  <c r="O270" i="47"/>
  <c r="P270" i="47" s="1"/>
  <c r="O269" i="47"/>
  <c r="P269" i="47" s="1"/>
  <c r="O268" i="47"/>
  <c r="P268" i="47" s="1"/>
  <c r="O267" i="47"/>
  <c r="P267" i="47" s="1"/>
  <c r="O266" i="47"/>
  <c r="P266" i="47" s="1"/>
  <c r="O265" i="47"/>
  <c r="P265" i="47" s="1"/>
  <c r="O264" i="47"/>
  <c r="P264" i="47" s="1"/>
  <c r="O263" i="47"/>
  <c r="P263" i="47" s="1"/>
  <c r="O262" i="47"/>
  <c r="P262" i="47" s="1"/>
  <c r="O261" i="47"/>
  <c r="P261" i="47" s="1"/>
  <c r="O260" i="47"/>
  <c r="P260" i="47" s="1"/>
  <c r="O259" i="47"/>
  <c r="P259" i="47" s="1"/>
  <c r="O258" i="47"/>
  <c r="P258" i="47" s="1"/>
  <c r="O257" i="47"/>
  <c r="P257" i="47" s="1"/>
  <c r="O256" i="47"/>
  <c r="P256" i="47" s="1"/>
  <c r="O255" i="47"/>
  <c r="P255" i="47" s="1"/>
  <c r="O254" i="47"/>
  <c r="P254" i="47" s="1"/>
  <c r="O251" i="47"/>
  <c r="P251" i="47" s="1"/>
  <c r="O250" i="47"/>
  <c r="P250" i="47" s="1"/>
  <c r="O249" i="47"/>
  <c r="P249" i="47" s="1"/>
  <c r="O248" i="47"/>
  <c r="P248" i="47" s="1"/>
  <c r="O247" i="47"/>
  <c r="P247" i="47" s="1"/>
  <c r="O246" i="47"/>
  <c r="P246" i="47" s="1"/>
  <c r="O245" i="47"/>
  <c r="P245" i="47" s="1"/>
  <c r="O244" i="47"/>
  <c r="P244" i="47" s="1"/>
  <c r="O243" i="47"/>
  <c r="P243" i="47" s="1"/>
  <c r="O242" i="47"/>
  <c r="P242" i="47" s="1"/>
  <c r="O241" i="47"/>
  <c r="P241" i="47" s="1"/>
  <c r="O240" i="47"/>
  <c r="P240" i="47" s="1"/>
  <c r="O239" i="47"/>
  <c r="P239" i="47" s="1"/>
  <c r="O238" i="47"/>
  <c r="P238" i="47" s="1"/>
  <c r="O237" i="47"/>
  <c r="P237" i="47" s="1"/>
  <c r="O236" i="47"/>
  <c r="P236" i="47" s="1"/>
  <c r="O235" i="47"/>
  <c r="O234" i="47"/>
  <c r="P234" i="47" s="1"/>
  <c r="O233" i="47"/>
  <c r="P233" i="47" s="1"/>
  <c r="O232" i="47"/>
  <c r="P232" i="47" s="1"/>
  <c r="O230" i="47"/>
  <c r="P230" i="47" s="1"/>
  <c r="O229" i="47"/>
  <c r="P229" i="47" s="1"/>
  <c r="O228" i="47"/>
  <c r="P228" i="47" s="1"/>
  <c r="O227" i="47"/>
  <c r="P227" i="47" s="1"/>
  <c r="O226" i="47"/>
  <c r="P226" i="47" s="1"/>
  <c r="O225" i="47"/>
  <c r="P225" i="47" s="1"/>
  <c r="O224" i="47"/>
  <c r="P224" i="47" s="1"/>
  <c r="O223" i="47"/>
  <c r="P223" i="47" s="1"/>
  <c r="O222" i="47"/>
  <c r="P222" i="47" s="1"/>
  <c r="O221" i="47"/>
  <c r="P221" i="47" s="1"/>
  <c r="O220" i="47"/>
  <c r="P220" i="47" s="1"/>
  <c r="O219" i="47"/>
  <c r="P219" i="47" s="1"/>
  <c r="O218" i="47"/>
  <c r="P218" i="47" s="1"/>
  <c r="O217" i="47"/>
  <c r="P217" i="47" s="1"/>
  <c r="O216" i="47"/>
  <c r="P216" i="47" s="1"/>
  <c r="O215" i="47"/>
  <c r="P215" i="47" s="1"/>
  <c r="O214" i="47"/>
  <c r="P214" i="47" s="1"/>
  <c r="O213" i="47"/>
  <c r="P213" i="47" s="1"/>
  <c r="O212" i="47"/>
  <c r="P212" i="47" s="1"/>
  <c r="O211" i="47"/>
  <c r="P211" i="47" s="1"/>
  <c r="O200" i="47"/>
  <c r="P200" i="47" s="1"/>
  <c r="O199" i="47"/>
  <c r="P199" i="47" s="1"/>
  <c r="O198" i="47"/>
  <c r="P198" i="47" s="1"/>
  <c r="O197" i="47"/>
  <c r="P197" i="47" s="1"/>
  <c r="O196" i="47"/>
  <c r="P196" i="47" s="1"/>
  <c r="O195" i="47"/>
  <c r="P195" i="47" s="1"/>
  <c r="O194" i="47"/>
  <c r="P194" i="47" s="1"/>
  <c r="O193" i="47"/>
  <c r="P193" i="47" s="1"/>
  <c r="O192" i="47"/>
  <c r="P192" i="47" s="1"/>
  <c r="O191" i="47"/>
  <c r="P191" i="47" s="1"/>
  <c r="O190" i="47"/>
  <c r="P190" i="47" s="1"/>
  <c r="O189" i="47"/>
  <c r="P189" i="47" s="1"/>
  <c r="O188" i="47"/>
  <c r="P188" i="47" s="1"/>
  <c r="O187" i="47"/>
  <c r="P187" i="47" s="1"/>
  <c r="O186" i="47"/>
  <c r="P186" i="47" s="1"/>
  <c r="O185" i="47"/>
  <c r="P185" i="47" s="1"/>
  <c r="O184" i="47"/>
  <c r="O183" i="47"/>
  <c r="P183" i="47" s="1"/>
  <c r="O182" i="47"/>
  <c r="P182" i="47" s="1"/>
  <c r="O181" i="47"/>
  <c r="P181" i="47" s="1"/>
  <c r="T340" i="47"/>
  <c r="S340" i="47" s="1"/>
  <c r="T339" i="47"/>
  <c r="S339" i="47" s="1"/>
  <c r="T338" i="47"/>
  <c r="S338" i="47" s="1"/>
  <c r="T337" i="47"/>
  <c r="T336" i="47"/>
  <c r="S336" i="47" s="1"/>
  <c r="T335" i="47"/>
  <c r="S335" i="47" s="1"/>
  <c r="T334" i="47"/>
  <c r="T333" i="47"/>
  <c r="T332" i="47"/>
  <c r="S332" i="47" s="1"/>
  <c r="T331" i="47"/>
  <c r="S331" i="47" s="1"/>
  <c r="T330" i="47"/>
  <c r="S330" i="47" s="1"/>
  <c r="T329" i="47"/>
  <c r="T328" i="47"/>
  <c r="S328" i="47" s="1"/>
  <c r="T327" i="47"/>
  <c r="S327" i="47" s="1"/>
  <c r="T326" i="47"/>
  <c r="T325" i="47"/>
  <c r="T324" i="47"/>
  <c r="S324" i="47" s="1"/>
  <c r="T323" i="47"/>
  <c r="S323" i="47" s="1"/>
  <c r="T322" i="47"/>
  <c r="S322" i="47" s="1"/>
  <c r="T321" i="47"/>
  <c r="T320" i="47"/>
  <c r="S320" i="47" s="1"/>
  <c r="T319" i="47"/>
  <c r="S319" i="47" s="1"/>
  <c r="T318" i="47"/>
  <c r="T317" i="47"/>
  <c r="T316" i="47"/>
  <c r="T315" i="47"/>
  <c r="S315" i="47" s="1"/>
  <c r="T314" i="47"/>
  <c r="S314" i="47" s="1"/>
  <c r="T313" i="47"/>
  <c r="T312" i="47"/>
  <c r="T311" i="47"/>
  <c r="S311" i="47" s="1"/>
  <c r="T310" i="47"/>
  <c r="S310" i="47" s="1"/>
  <c r="T309" i="47"/>
  <c r="T308" i="47"/>
  <c r="T307" i="47"/>
  <c r="S307" i="47" s="1"/>
  <c r="T306" i="47"/>
  <c r="S306" i="47" s="1"/>
  <c r="T305" i="47"/>
  <c r="T304" i="47"/>
  <c r="T303" i="47"/>
  <c r="S303" i="47" s="1"/>
  <c r="T302" i="47"/>
  <c r="T301" i="47"/>
  <c r="T300" i="47"/>
  <c r="T296" i="47"/>
  <c r="S296" i="47" s="1"/>
  <c r="T295" i="47"/>
  <c r="S295" i="47" s="1"/>
  <c r="T294" i="47"/>
  <c r="T293" i="47"/>
  <c r="S293" i="47" s="1"/>
  <c r="T292" i="47"/>
  <c r="S292" i="47" s="1"/>
  <c r="T291" i="47"/>
  <c r="S291" i="47" s="1"/>
  <c r="T290" i="47"/>
  <c r="T289" i="47"/>
  <c r="T288" i="47"/>
  <c r="S288" i="47" s="1"/>
  <c r="T287" i="47"/>
  <c r="S287" i="47" s="1"/>
  <c r="T286" i="47"/>
  <c r="T285" i="47"/>
  <c r="S285" i="47" s="1"/>
  <c r="T284" i="47"/>
  <c r="S284" i="47" s="1"/>
  <c r="T283" i="47"/>
  <c r="T282" i="47"/>
  <c r="T281" i="47"/>
  <c r="S281" i="47" s="1"/>
  <c r="T280" i="47"/>
  <c r="S280" i="47" s="1"/>
  <c r="T279" i="47"/>
  <c r="S279" i="47" s="1"/>
  <c r="T278" i="47"/>
  <c r="T277" i="47"/>
  <c r="T276" i="47"/>
  <c r="S276" i="47" s="1"/>
  <c r="T275" i="47"/>
  <c r="S275" i="47" s="1"/>
  <c r="T274" i="47"/>
  <c r="T273" i="47"/>
  <c r="S273" i="47" s="1"/>
  <c r="T272" i="47"/>
  <c r="S272" i="47" s="1"/>
  <c r="T271" i="47"/>
  <c r="S271" i="47" s="1"/>
  <c r="T270" i="47"/>
  <c r="T269" i="47"/>
  <c r="T268" i="47"/>
  <c r="S268" i="47" s="1"/>
  <c r="T267" i="47"/>
  <c r="T266" i="47"/>
  <c r="T265" i="47"/>
  <c r="T264" i="47"/>
  <c r="S264" i="47" s="1"/>
  <c r="T263" i="47"/>
  <c r="S263" i="47" s="1"/>
  <c r="T262" i="47"/>
  <c r="T261" i="47"/>
  <c r="S261" i="47" s="1"/>
  <c r="T260" i="47"/>
  <c r="S260" i="47" s="1"/>
  <c r="T259" i="47"/>
  <c r="S259" i="47" s="1"/>
  <c r="T258" i="47"/>
  <c r="T257" i="47"/>
  <c r="T256" i="47"/>
  <c r="S256" i="47" s="1"/>
  <c r="T255" i="47"/>
  <c r="S255" i="47" s="1"/>
  <c r="T254" i="47"/>
  <c r="T253" i="47"/>
  <c r="S253" i="47" s="1"/>
  <c r="T251" i="47"/>
  <c r="T250" i="47"/>
  <c r="S250" i="47" s="1"/>
  <c r="T249" i="47"/>
  <c r="T248" i="47"/>
  <c r="S248" i="47" s="1"/>
  <c r="T247" i="47"/>
  <c r="S247" i="47" s="1"/>
  <c r="T246" i="47"/>
  <c r="S246" i="47" s="1"/>
  <c r="T245" i="47"/>
  <c r="T244" i="47"/>
  <c r="S244" i="47" s="1"/>
  <c r="T243" i="47"/>
  <c r="T242" i="47"/>
  <c r="S242" i="47" s="1"/>
  <c r="T241" i="47"/>
  <c r="T240" i="47"/>
  <c r="S240" i="47" s="1"/>
  <c r="T239" i="47"/>
  <c r="S239" i="47" s="1"/>
  <c r="T238" i="47"/>
  <c r="S238" i="47" s="1"/>
  <c r="T237" i="47"/>
  <c r="T236" i="47"/>
  <c r="S236" i="47" s="1"/>
  <c r="T235" i="47"/>
  <c r="S235" i="47" s="1"/>
  <c r="T234" i="47"/>
  <c r="S234" i="47" s="1"/>
  <c r="T233" i="47"/>
  <c r="T232" i="47"/>
  <c r="S232" i="47" s="1"/>
  <c r="T231" i="47"/>
  <c r="S231" i="47" s="1"/>
  <c r="D33" i="45" s="1"/>
  <c r="H33" i="45" s="1"/>
  <c r="J33" i="45" s="1"/>
  <c r="T230" i="47"/>
  <c r="S230" i="47" s="1"/>
  <c r="T229" i="47"/>
  <c r="T228" i="47"/>
  <c r="S228" i="47" s="1"/>
  <c r="T227" i="47"/>
  <c r="S227" i="47" s="1"/>
  <c r="T226" i="47"/>
  <c r="S226" i="47" s="1"/>
  <c r="T225" i="47"/>
  <c r="T224" i="47"/>
  <c r="S224" i="47" s="1"/>
  <c r="T223" i="47"/>
  <c r="S223" i="47" s="1"/>
  <c r="T222" i="47"/>
  <c r="S222" i="47" s="1"/>
  <c r="T221" i="47"/>
  <c r="T220" i="47"/>
  <c r="S220" i="47" s="1"/>
  <c r="T219" i="47"/>
  <c r="S219" i="47" s="1"/>
  <c r="T218" i="47"/>
  <c r="S218" i="47" s="1"/>
  <c r="T217" i="47"/>
  <c r="T216" i="47"/>
  <c r="S216" i="47" s="1"/>
  <c r="T215" i="47"/>
  <c r="S215" i="47" s="1"/>
  <c r="T214" i="47"/>
  <c r="S214" i="47" s="1"/>
  <c r="T213" i="47"/>
  <c r="S213" i="47" s="1"/>
  <c r="T212" i="47"/>
  <c r="S212" i="47" s="1"/>
  <c r="T211" i="47"/>
  <c r="S211" i="47" s="1"/>
  <c r="T210" i="47"/>
  <c r="S210" i="47" s="1"/>
  <c r="D31" i="45" s="1"/>
  <c r="H31" i="45" s="1"/>
  <c r="J31" i="45" s="1"/>
  <c r="T209" i="47"/>
  <c r="S209" i="47" s="1"/>
  <c r="T208" i="47"/>
  <c r="S208" i="47" s="1"/>
  <c r="T207" i="47"/>
  <c r="S207" i="47" s="1"/>
  <c r="T206" i="47"/>
  <c r="S206" i="47" s="1"/>
  <c r="T205" i="47"/>
  <c r="S205" i="47" s="1"/>
  <c r="T204" i="47"/>
  <c r="S204" i="47" s="1"/>
  <c r="T203" i="47"/>
  <c r="S203" i="47" s="1"/>
  <c r="T202" i="47"/>
  <c r="S202" i="47" s="1"/>
  <c r="T201" i="47"/>
  <c r="T200" i="47"/>
  <c r="S200" i="47" s="1"/>
  <c r="T199" i="47"/>
  <c r="S199" i="47" s="1"/>
  <c r="T198" i="47"/>
  <c r="S198" i="47" s="1"/>
  <c r="T197" i="47"/>
  <c r="T196" i="47"/>
  <c r="S196" i="47" s="1"/>
  <c r="T195" i="47"/>
  <c r="S195" i="47" s="1"/>
  <c r="T194" i="47"/>
  <c r="S194" i="47" s="1"/>
  <c r="T193" i="47"/>
  <c r="T192" i="47"/>
  <c r="S192" i="47" s="1"/>
  <c r="T191" i="47"/>
  <c r="S191" i="47" s="1"/>
  <c r="T190" i="47"/>
  <c r="S190" i="47" s="1"/>
  <c r="T189" i="47"/>
  <c r="T188" i="47"/>
  <c r="S188" i="47" s="1"/>
  <c r="T187" i="47"/>
  <c r="S187" i="47" s="1"/>
  <c r="T186" i="47"/>
  <c r="S186" i="47" s="1"/>
  <c r="T185" i="47"/>
  <c r="T184" i="47"/>
  <c r="S184" i="47" s="1"/>
  <c r="T183" i="47"/>
  <c r="S183" i="47" s="1"/>
  <c r="T182" i="47"/>
  <c r="S182" i="47" s="1"/>
  <c r="T181" i="47"/>
  <c r="T180" i="47"/>
  <c r="S180" i="47" s="1"/>
  <c r="A2" i="47"/>
  <c r="S938" i="47"/>
  <c r="S937" i="47"/>
  <c r="S936" i="47"/>
  <c r="S934" i="47"/>
  <c r="S933" i="47"/>
  <c r="S930" i="47"/>
  <c r="S929" i="47"/>
  <c r="S926" i="47"/>
  <c r="S925" i="47"/>
  <c r="S924" i="47"/>
  <c r="S922" i="47"/>
  <c r="S921" i="47"/>
  <c r="S920" i="47"/>
  <c r="S918" i="47"/>
  <c r="S914" i="47"/>
  <c r="S913" i="47"/>
  <c r="S912" i="47"/>
  <c r="S911" i="47"/>
  <c r="S910" i="47"/>
  <c r="S909" i="47"/>
  <c r="S908" i="47"/>
  <c r="S907" i="47"/>
  <c r="S906" i="47"/>
  <c r="S905" i="47"/>
  <c r="S904" i="47"/>
  <c r="S903" i="47"/>
  <c r="S902" i="47"/>
  <c r="S901" i="47"/>
  <c r="S900" i="47"/>
  <c r="S899" i="47"/>
  <c r="J890" i="47"/>
  <c r="J889" i="47"/>
  <c r="J888" i="47"/>
  <c r="J887" i="47"/>
  <c r="J886" i="47"/>
  <c r="J885" i="47"/>
  <c r="J884" i="47"/>
  <c r="J883" i="47"/>
  <c r="J882" i="47"/>
  <c r="J881" i="47"/>
  <c r="J880" i="47"/>
  <c r="S879" i="47"/>
  <c r="J879" i="47"/>
  <c r="J878" i="47"/>
  <c r="J877" i="47"/>
  <c r="J876" i="47"/>
  <c r="S875" i="47"/>
  <c r="J875" i="47"/>
  <c r="J874" i="47"/>
  <c r="J873" i="47"/>
  <c r="J872" i="47"/>
  <c r="J871" i="47"/>
  <c r="J870" i="47"/>
  <c r="J869" i="47"/>
  <c r="S868" i="47"/>
  <c r="J868" i="47"/>
  <c r="J867" i="47"/>
  <c r="J866" i="47"/>
  <c r="J865" i="47"/>
  <c r="J864" i="47"/>
  <c r="S863" i="47"/>
  <c r="J863" i="47"/>
  <c r="J862" i="47"/>
  <c r="J861" i="47"/>
  <c r="J860" i="47"/>
  <c r="S859" i="47"/>
  <c r="J859" i="47"/>
  <c r="J858" i="47"/>
  <c r="J857" i="47"/>
  <c r="J856" i="47"/>
  <c r="J855" i="47"/>
  <c r="J854" i="47"/>
  <c r="J853" i="47"/>
  <c r="J852" i="47"/>
  <c r="J851" i="47"/>
  <c r="J850" i="47"/>
  <c r="J849" i="47"/>
  <c r="S848" i="47"/>
  <c r="J848" i="47"/>
  <c r="S847" i="47"/>
  <c r="J847" i="47"/>
  <c r="J846" i="47"/>
  <c r="J845" i="47"/>
  <c r="J844" i="47"/>
  <c r="S843" i="47"/>
  <c r="J843" i="47"/>
  <c r="J842" i="47"/>
  <c r="J841" i="47"/>
  <c r="J840" i="47"/>
  <c r="J839" i="47"/>
  <c r="J838" i="47"/>
  <c r="J837" i="47"/>
  <c r="J836" i="47"/>
  <c r="J835" i="47"/>
  <c r="J834" i="47"/>
  <c r="J833" i="47"/>
  <c r="J832" i="47"/>
  <c r="S831" i="47"/>
  <c r="J831" i="47"/>
  <c r="J830" i="47"/>
  <c r="J829" i="47"/>
  <c r="J828" i="47"/>
  <c r="S827" i="47"/>
  <c r="J827" i="47"/>
  <c r="J826" i="47"/>
  <c r="J825" i="47"/>
  <c r="J824" i="47"/>
  <c r="J823" i="47"/>
  <c r="J822" i="47"/>
  <c r="J821" i="47"/>
  <c r="J820" i="47"/>
  <c r="J819" i="47"/>
  <c r="J818" i="47"/>
  <c r="J817" i="47"/>
  <c r="J816" i="47"/>
  <c r="S815" i="47"/>
  <c r="J815" i="47"/>
  <c r="J814" i="47"/>
  <c r="J813" i="47"/>
  <c r="J812" i="47"/>
  <c r="S811" i="47"/>
  <c r="J811" i="47"/>
  <c r="J810" i="47"/>
  <c r="J809" i="47"/>
  <c r="J808" i="47"/>
  <c r="J807" i="47"/>
  <c r="J806" i="47"/>
  <c r="S804" i="47"/>
  <c r="S803" i="47"/>
  <c r="S802" i="47"/>
  <c r="O805" i="47"/>
  <c r="P805" i="47" s="1"/>
  <c r="J801" i="47"/>
  <c r="S800" i="47"/>
  <c r="S799" i="47"/>
  <c r="S798" i="47"/>
  <c r="S796" i="47"/>
  <c r="J796" i="47"/>
  <c r="S795" i="47"/>
  <c r="S794" i="47"/>
  <c r="S792" i="47"/>
  <c r="S791" i="47"/>
  <c r="O795" i="47"/>
  <c r="P795" i="47" s="1"/>
  <c r="J791" i="47"/>
  <c r="S790" i="47"/>
  <c r="S788" i="47"/>
  <c r="S787" i="47"/>
  <c r="S786" i="47"/>
  <c r="J786" i="47"/>
  <c r="S784" i="47"/>
  <c r="S783" i="47"/>
  <c r="S782" i="47"/>
  <c r="O785" i="47"/>
  <c r="P785" i="47" s="1"/>
  <c r="J781" i="47"/>
  <c r="S780" i="47"/>
  <c r="S779" i="47"/>
  <c r="O779" i="47"/>
  <c r="P779" i="47" s="1"/>
  <c r="S778" i="47"/>
  <c r="O778" i="47"/>
  <c r="P778" i="47" s="1"/>
  <c r="S776" i="47"/>
  <c r="J776" i="47"/>
  <c r="S775" i="47"/>
  <c r="S774" i="47"/>
  <c r="O774" i="47"/>
  <c r="P774" i="47" s="1"/>
  <c r="O773" i="47"/>
  <c r="P773" i="47" s="1"/>
  <c r="S772" i="47"/>
  <c r="S771" i="47"/>
  <c r="O775" i="47"/>
  <c r="P775" i="47" s="1"/>
  <c r="J771" i="47"/>
  <c r="S770" i="47"/>
  <c r="S769" i="47"/>
  <c r="S768" i="47"/>
  <c r="S767" i="47"/>
  <c r="S766" i="47"/>
  <c r="O770" i="47"/>
  <c r="P770" i="47" s="1"/>
  <c r="J766" i="47"/>
  <c r="S764" i="47"/>
  <c r="S763" i="47"/>
  <c r="S762" i="47"/>
  <c r="O765" i="47"/>
  <c r="P765" i="47" s="1"/>
  <c r="J761" i="47"/>
  <c r="S760" i="47"/>
  <c r="S759" i="47"/>
  <c r="S758" i="47"/>
  <c r="S756" i="47"/>
  <c r="J756" i="47"/>
  <c r="S755" i="47"/>
  <c r="O755" i="47"/>
  <c r="P755" i="47" s="1"/>
  <c r="S754" i="47"/>
  <c r="S752" i="47"/>
  <c r="S751" i="47"/>
  <c r="O753" i="47"/>
  <c r="P753" i="47" s="1"/>
  <c r="J751" i="47"/>
  <c r="S750" i="47"/>
  <c r="S748" i="47"/>
  <c r="S747" i="47"/>
  <c r="S746" i="47"/>
  <c r="J746" i="47"/>
  <c r="S744" i="47"/>
  <c r="S743" i="47"/>
  <c r="S742" i="47"/>
  <c r="O745" i="47"/>
  <c r="P745" i="47" s="1"/>
  <c r="J741" i="47"/>
  <c r="S740" i="47"/>
  <c r="S739" i="47"/>
  <c r="S738" i="47"/>
  <c r="S736" i="47"/>
  <c r="O740" i="47"/>
  <c r="P740" i="47" s="1"/>
  <c r="J736" i="47"/>
  <c r="S735" i="47"/>
  <c r="S734" i="47"/>
  <c r="S732" i="47"/>
  <c r="S731" i="47"/>
  <c r="O735" i="47"/>
  <c r="P735" i="47" s="1"/>
  <c r="J731" i="47"/>
  <c r="S730" i="47"/>
  <c r="S728" i="47"/>
  <c r="S727" i="47"/>
  <c r="S726" i="47"/>
  <c r="J726" i="47"/>
  <c r="S724" i="47"/>
  <c r="S723" i="47"/>
  <c r="S722" i="47"/>
  <c r="J721" i="47"/>
  <c r="S720" i="47"/>
  <c r="S719" i="47"/>
  <c r="S718" i="47"/>
  <c r="S716" i="47"/>
  <c r="D146" i="45" s="1"/>
  <c r="F146" i="45" s="1"/>
  <c r="O720" i="47"/>
  <c r="P720" i="47" s="1"/>
  <c r="J716" i="47"/>
  <c r="S715" i="47"/>
  <c r="D150" i="45" s="1"/>
  <c r="S714" i="47"/>
  <c r="S712" i="47"/>
  <c r="S711" i="47"/>
  <c r="O715" i="47"/>
  <c r="P715" i="47" s="1"/>
  <c r="J711" i="47"/>
  <c r="S710" i="47"/>
  <c r="S708" i="47"/>
  <c r="D148" i="45" s="1"/>
  <c r="S707" i="47"/>
  <c r="S706" i="47"/>
  <c r="J706" i="47"/>
  <c r="S705" i="47"/>
  <c r="J705" i="47"/>
  <c r="J704" i="47"/>
  <c r="S703" i="47"/>
  <c r="S702" i="47"/>
  <c r="S701" i="47"/>
  <c r="S700" i="47"/>
  <c r="S699" i="47"/>
  <c r="O703" i="47"/>
  <c r="P703" i="47" s="1"/>
  <c r="J699" i="47"/>
  <c r="S698" i="47"/>
  <c r="S697" i="47"/>
  <c r="S696" i="47"/>
  <c r="S694" i="47"/>
  <c r="J694" i="47"/>
  <c r="S693" i="47"/>
  <c r="S692" i="47"/>
  <c r="O692" i="47"/>
  <c r="P692" i="47" s="1"/>
  <c r="S690" i="47"/>
  <c r="O690" i="47"/>
  <c r="P690" i="47" s="1"/>
  <c r="S689" i="47"/>
  <c r="J689" i="47"/>
  <c r="S688" i="47"/>
  <c r="S686" i="47"/>
  <c r="S685" i="47"/>
  <c r="S684" i="47"/>
  <c r="J684" i="47"/>
  <c r="S682" i="47"/>
  <c r="S681" i="47"/>
  <c r="O681" i="47"/>
  <c r="P681" i="47" s="1"/>
  <c r="S680" i="47"/>
  <c r="O682" i="47"/>
  <c r="P682" i="47" s="1"/>
  <c r="J679" i="47"/>
  <c r="S678" i="47"/>
  <c r="S677" i="47"/>
  <c r="S676" i="47"/>
  <c r="S675" i="47"/>
  <c r="S674" i="47"/>
  <c r="O678" i="47"/>
  <c r="P678" i="47" s="1"/>
  <c r="J674" i="47"/>
  <c r="S673" i="47"/>
  <c r="S672" i="47"/>
  <c r="S670" i="47"/>
  <c r="S669" i="47"/>
  <c r="O673" i="47"/>
  <c r="P673" i="47" s="1"/>
  <c r="J669" i="47"/>
  <c r="S668" i="47"/>
  <c r="O667" i="47"/>
  <c r="P667" i="47" s="1"/>
  <c r="S666" i="47"/>
  <c r="S665" i="47"/>
  <c r="S664" i="47"/>
  <c r="J664" i="47"/>
  <c r="S662" i="47"/>
  <c r="O662" i="47"/>
  <c r="P662" i="47" s="1"/>
  <c r="S661" i="47"/>
  <c r="O661" i="47"/>
  <c r="P661" i="47" s="1"/>
  <c r="S660" i="47"/>
  <c r="O660" i="47"/>
  <c r="P660" i="47" s="1"/>
  <c r="O663" i="47"/>
  <c r="P663" i="47" s="1"/>
  <c r="J659" i="47"/>
  <c r="S658" i="47"/>
  <c r="S657" i="47"/>
  <c r="S656" i="47"/>
  <c r="S654" i="47"/>
  <c r="O658" i="47"/>
  <c r="P658" i="47" s="1"/>
  <c r="J654" i="47"/>
  <c r="S653" i="47"/>
  <c r="S652" i="47"/>
  <c r="S650" i="47"/>
  <c r="S649" i="47"/>
  <c r="O653" i="47"/>
  <c r="P653" i="47" s="1"/>
  <c r="J649" i="47"/>
  <c r="S648" i="47"/>
  <c r="S646" i="47"/>
  <c r="S645" i="47"/>
  <c r="S644" i="47"/>
  <c r="J644" i="47"/>
  <c r="S642" i="47"/>
  <c r="S641" i="47"/>
  <c r="S640" i="47"/>
  <c r="O640" i="47"/>
  <c r="P640" i="47" s="1"/>
  <c r="J639" i="47"/>
  <c r="S638" i="47"/>
  <c r="S637" i="47"/>
  <c r="S636" i="47"/>
  <c r="S635" i="47"/>
  <c r="S634" i="47"/>
  <c r="O638" i="47"/>
  <c r="P638" i="47" s="1"/>
  <c r="J634" i="47"/>
  <c r="S633" i="47"/>
  <c r="S632" i="47"/>
  <c r="S630" i="47"/>
  <c r="S629" i="47"/>
  <c r="O633" i="47"/>
  <c r="P633" i="47" s="1"/>
  <c r="J629" i="47"/>
  <c r="S628" i="47"/>
  <c r="S627" i="47"/>
  <c r="S626" i="47"/>
  <c r="S625" i="47"/>
  <c r="S624" i="47"/>
  <c r="J624" i="47"/>
  <c r="S622" i="47"/>
  <c r="S621" i="47"/>
  <c r="O621" i="47"/>
  <c r="P621" i="47" s="1"/>
  <c r="S620" i="47"/>
  <c r="O622" i="47"/>
  <c r="P622" i="47" s="1"/>
  <c r="J619" i="47"/>
  <c r="S618" i="47"/>
  <c r="S617" i="47"/>
  <c r="S616" i="47"/>
  <c r="S615" i="47"/>
  <c r="D141" i="45" s="1"/>
  <c r="F141" i="45" s="1"/>
  <c r="H141" i="45" s="1"/>
  <c r="J141" i="45" s="1"/>
  <c r="S614" i="47"/>
  <c r="O618" i="47"/>
  <c r="P618" i="47" s="1"/>
  <c r="J614" i="47"/>
  <c r="S613" i="47"/>
  <c r="D144" i="45" s="1"/>
  <c r="F144" i="45" s="1"/>
  <c r="S612" i="47"/>
  <c r="S610" i="47"/>
  <c r="S609" i="47"/>
  <c r="D140" i="45" s="1"/>
  <c r="F140" i="45" s="1"/>
  <c r="O613" i="47"/>
  <c r="P613" i="47" s="1"/>
  <c r="J609" i="47"/>
  <c r="S608" i="47"/>
  <c r="S606" i="47"/>
  <c r="S605" i="47"/>
  <c r="S604" i="47"/>
  <c r="J604" i="47"/>
  <c r="J603" i="47"/>
  <c r="J602" i="47"/>
  <c r="J601" i="47"/>
  <c r="J600" i="47"/>
  <c r="J599" i="47"/>
  <c r="J598" i="47"/>
  <c r="J597" i="47"/>
  <c r="J596" i="47"/>
  <c r="S595" i="47"/>
  <c r="J595" i="47"/>
  <c r="J594" i="47"/>
  <c r="J593" i="47"/>
  <c r="J592" i="47"/>
  <c r="J591" i="47"/>
  <c r="J590" i="47"/>
  <c r="J589" i="47"/>
  <c r="J588" i="47"/>
  <c r="J587" i="47"/>
  <c r="J586" i="47"/>
  <c r="J585" i="47"/>
  <c r="J584" i="47"/>
  <c r="J583" i="47"/>
  <c r="J582" i="47"/>
  <c r="J581" i="47"/>
  <c r="J580" i="47"/>
  <c r="S579" i="47"/>
  <c r="J579" i="47"/>
  <c r="J578" i="47"/>
  <c r="J577" i="47"/>
  <c r="J576" i="47"/>
  <c r="S575" i="47"/>
  <c r="J575" i="47"/>
  <c r="J574" i="47"/>
  <c r="J573" i="47"/>
  <c r="J572" i="47"/>
  <c r="J571" i="47"/>
  <c r="J570" i="47"/>
  <c r="J569" i="47"/>
  <c r="J568" i="47"/>
  <c r="J567" i="47"/>
  <c r="J566" i="47"/>
  <c r="J565" i="47"/>
  <c r="J564" i="47"/>
  <c r="J563" i="47"/>
  <c r="J562" i="47"/>
  <c r="J561" i="47"/>
  <c r="J560" i="47"/>
  <c r="S559" i="47"/>
  <c r="J559" i="47"/>
  <c r="J558" i="47"/>
  <c r="J557" i="47"/>
  <c r="J556" i="47"/>
  <c r="S554" i="47"/>
  <c r="J554" i="47"/>
  <c r="J553" i="47"/>
  <c r="J552" i="47"/>
  <c r="S551" i="47"/>
  <c r="J551" i="47"/>
  <c r="S550" i="47"/>
  <c r="D124" i="45" s="1"/>
  <c r="H124" i="45" s="1"/>
  <c r="J124" i="45" s="1"/>
  <c r="J550" i="47"/>
  <c r="J549" i="47"/>
  <c r="J548" i="47"/>
  <c r="S547" i="47"/>
  <c r="J547" i="47"/>
  <c r="S546" i="47"/>
  <c r="J546" i="47"/>
  <c r="J545" i="47"/>
  <c r="J544" i="47"/>
  <c r="J543" i="47"/>
  <c r="S542" i="47"/>
  <c r="D116" i="45" s="1"/>
  <c r="H116" i="45" s="1"/>
  <c r="J116" i="45" s="1"/>
  <c r="J542" i="47"/>
  <c r="J541" i="47"/>
  <c r="S540" i="47"/>
  <c r="D114" i="45" s="1"/>
  <c r="H114" i="45" s="1"/>
  <c r="J114" i="45" s="1"/>
  <c r="O114" i="45" s="1"/>
  <c r="J540" i="47"/>
  <c r="J539" i="47"/>
  <c r="S538" i="47"/>
  <c r="J538" i="47"/>
  <c r="J537" i="47"/>
  <c r="J536" i="47"/>
  <c r="S535" i="47"/>
  <c r="J535" i="47"/>
  <c r="S534" i="47"/>
  <c r="J534" i="47"/>
  <c r="J533" i="47"/>
  <c r="J532" i="47"/>
  <c r="J531" i="47"/>
  <c r="S530" i="47"/>
  <c r="D104" i="45" s="1"/>
  <c r="H104" i="45" s="1"/>
  <c r="J104" i="45" s="1"/>
  <c r="R104" i="45" s="1"/>
  <c r="J530" i="47"/>
  <c r="J529" i="47"/>
  <c r="S528" i="47"/>
  <c r="D102" i="45" s="1"/>
  <c r="H102" i="45" s="1"/>
  <c r="J102" i="45" s="1"/>
  <c r="J528" i="47"/>
  <c r="S527" i="47"/>
  <c r="D101" i="45" s="1"/>
  <c r="H101" i="45" s="1"/>
  <c r="J101" i="45" s="1"/>
  <c r="J527" i="47"/>
  <c r="S526" i="47"/>
  <c r="D100" i="45" s="1"/>
  <c r="H100" i="45" s="1"/>
  <c r="J100" i="45" s="1"/>
  <c r="O100" i="45" s="1"/>
  <c r="J526" i="47"/>
  <c r="J525" i="47"/>
  <c r="S524" i="47"/>
  <c r="D98" i="45" s="1"/>
  <c r="H98" i="45" s="1"/>
  <c r="J98" i="45" s="1"/>
  <c r="J524" i="47"/>
  <c r="S523" i="47"/>
  <c r="J523" i="47"/>
  <c r="S522" i="47"/>
  <c r="D96" i="45" s="1"/>
  <c r="H96" i="45" s="1"/>
  <c r="J96" i="45" s="1"/>
  <c r="J522" i="47"/>
  <c r="J521" i="47"/>
  <c r="S520" i="47"/>
  <c r="D94" i="45" s="1"/>
  <c r="H94" i="45" s="1"/>
  <c r="J94" i="45" s="1"/>
  <c r="J520" i="47"/>
  <c r="S519" i="47"/>
  <c r="J519" i="47"/>
  <c r="J518" i="47"/>
  <c r="J517" i="47"/>
  <c r="J516" i="47"/>
  <c r="S515" i="47"/>
  <c r="J515" i="47"/>
  <c r="J514" i="47"/>
  <c r="J513" i="47"/>
  <c r="S512" i="47"/>
  <c r="D86" i="45" s="1"/>
  <c r="H86" i="45" s="1"/>
  <c r="J86" i="45" s="1"/>
  <c r="J512" i="47"/>
  <c r="J511" i="47"/>
  <c r="S510" i="47"/>
  <c r="D84" i="45" s="1"/>
  <c r="H84" i="45" s="1"/>
  <c r="J84" i="45" s="1"/>
  <c r="J510" i="47"/>
  <c r="J509" i="47"/>
  <c r="J508" i="47"/>
  <c r="S507" i="47"/>
  <c r="J507" i="47"/>
  <c r="S506" i="47"/>
  <c r="D80" i="45" s="1"/>
  <c r="H80" i="45" s="1"/>
  <c r="J80" i="45" s="1"/>
  <c r="J506" i="47"/>
  <c r="J505" i="47"/>
  <c r="J504" i="47"/>
  <c r="S503" i="47"/>
  <c r="D77" i="45" s="1"/>
  <c r="H77" i="45" s="1"/>
  <c r="J77" i="45" s="1"/>
  <c r="J503" i="47"/>
  <c r="J502" i="47"/>
  <c r="J501" i="47"/>
  <c r="S500" i="47"/>
  <c r="D74" i="45" s="1"/>
  <c r="H74" i="45" s="1"/>
  <c r="J74" i="45" s="1"/>
  <c r="J500" i="47"/>
  <c r="S499" i="47"/>
  <c r="D73" i="45" s="1"/>
  <c r="H73" i="45" s="1"/>
  <c r="J73" i="45" s="1"/>
  <c r="J499" i="47"/>
  <c r="S498" i="47"/>
  <c r="D72" i="45" s="1"/>
  <c r="H72" i="45" s="1"/>
  <c r="J72" i="45" s="1"/>
  <c r="J498" i="47"/>
  <c r="J497" i="47"/>
  <c r="J496" i="47"/>
  <c r="J495" i="47"/>
  <c r="S494" i="47"/>
  <c r="J494" i="47"/>
  <c r="J493" i="47"/>
  <c r="S492" i="47"/>
  <c r="J492" i="47"/>
  <c r="S491" i="47"/>
  <c r="J491" i="47"/>
  <c r="S490" i="47"/>
  <c r="J490" i="47"/>
  <c r="J489" i="47"/>
  <c r="J488" i="47"/>
  <c r="S487" i="47"/>
  <c r="J487" i="47"/>
  <c r="S486" i="47"/>
  <c r="J486" i="47"/>
  <c r="J485" i="47"/>
  <c r="J484" i="47"/>
  <c r="S483" i="47"/>
  <c r="J483" i="47"/>
  <c r="S482" i="47"/>
  <c r="J482" i="47"/>
  <c r="J481" i="47"/>
  <c r="J480" i="47"/>
  <c r="S479" i="47"/>
  <c r="J479" i="47"/>
  <c r="S478" i="47"/>
  <c r="J478" i="47"/>
  <c r="J477" i="47"/>
  <c r="J476" i="47"/>
  <c r="S475" i="47"/>
  <c r="J475" i="47"/>
  <c r="J474" i="47"/>
  <c r="S471" i="47"/>
  <c r="J471" i="47"/>
  <c r="M470" i="47"/>
  <c r="S469" i="47"/>
  <c r="M469" i="47"/>
  <c r="S468" i="47"/>
  <c r="M468" i="47"/>
  <c r="M467" i="47"/>
  <c r="M466" i="47"/>
  <c r="S465" i="47"/>
  <c r="M465" i="47"/>
  <c r="S464" i="47"/>
  <c r="M464" i="47"/>
  <c r="M462" i="47"/>
  <c r="S461" i="47"/>
  <c r="M461" i="47"/>
  <c r="S460" i="47"/>
  <c r="M460" i="47"/>
  <c r="S459" i="47"/>
  <c r="M458" i="47"/>
  <c r="S457" i="47"/>
  <c r="M457" i="47"/>
  <c r="S456" i="47"/>
  <c r="M456" i="47"/>
  <c r="S455" i="47"/>
  <c r="M455" i="47"/>
  <c r="S454" i="47"/>
  <c r="M454" i="47"/>
  <c r="S453" i="47"/>
  <c r="M453" i="47"/>
  <c r="S452" i="47"/>
  <c r="M452" i="47"/>
  <c r="S451" i="47"/>
  <c r="M451" i="47"/>
  <c r="S450" i="47"/>
  <c r="M450" i="47"/>
  <c r="S449" i="47"/>
  <c r="M449" i="47"/>
  <c r="S448" i="47"/>
  <c r="M448" i="47"/>
  <c r="S447" i="47"/>
  <c r="M447" i="47"/>
  <c r="S446" i="47"/>
  <c r="M446" i="47"/>
  <c r="S445" i="47"/>
  <c r="M445" i="47"/>
  <c r="S444" i="47"/>
  <c r="M444" i="47"/>
  <c r="M443" i="47"/>
  <c r="J443" i="47"/>
  <c r="J441" i="47"/>
  <c r="J440" i="47"/>
  <c r="S439" i="47"/>
  <c r="J439" i="47"/>
  <c r="J438" i="47"/>
  <c r="J437" i="47"/>
  <c r="J436" i="47"/>
  <c r="S435" i="47"/>
  <c r="J435" i="47"/>
  <c r="S434" i="47"/>
  <c r="J434" i="47"/>
  <c r="J433" i="47"/>
  <c r="J432" i="47"/>
  <c r="S431" i="47"/>
  <c r="J431" i="47"/>
  <c r="J430" i="47"/>
  <c r="J429" i="47"/>
  <c r="J428" i="47"/>
  <c r="S427" i="47"/>
  <c r="J427" i="47"/>
  <c r="S426" i="47"/>
  <c r="J426" i="47"/>
  <c r="J425" i="47"/>
  <c r="J424" i="47"/>
  <c r="S423" i="47"/>
  <c r="J423" i="47"/>
  <c r="J422" i="47"/>
  <c r="S421" i="47"/>
  <c r="M421" i="47"/>
  <c r="S420" i="47"/>
  <c r="S419" i="47"/>
  <c r="M419" i="47"/>
  <c r="S418" i="47"/>
  <c r="M418" i="47"/>
  <c r="S417" i="47"/>
  <c r="M417" i="47"/>
  <c r="S416" i="47"/>
  <c r="S415" i="47"/>
  <c r="M415" i="47"/>
  <c r="S414" i="47"/>
  <c r="M414" i="47"/>
  <c r="S413" i="47"/>
  <c r="M413" i="47"/>
  <c r="S412" i="47"/>
  <c r="S411" i="47"/>
  <c r="M411" i="47"/>
  <c r="S410" i="47"/>
  <c r="M410" i="47"/>
  <c r="S409" i="47"/>
  <c r="D59" i="45" s="1"/>
  <c r="H59" i="45" s="1"/>
  <c r="J59" i="45" s="1"/>
  <c r="O59" i="45" s="1"/>
  <c r="M409" i="47"/>
  <c r="S408" i="47"/>
  <c r="J408" i="47"/>
  <c r="S407" i="47"/>
  <c r="D58" i="45" s="1"/>
  <c r="H58" i="45" s="1"/>
  <c r="J58" i="45" s="1"/>
  <c r="J407" i="47"/>
  <c r="J406" i="47"/>
  <c r="S405" i="47"/>
  <c r="J405" i="47"/>
  <c r="J404" i="47"/>
  <c r="J403" i="47"/>
  <c r="J402" i="47"/>
  <c r="S401" i="47"/>
  <c r="J401" i="47"/>
  <c r="S400" i="47"/>
  <c r="J400" i="47"/>
  <c r="S399" i="47"/>
  <c r="J399" i="47"/>
  <c r="J398" i="47"/>
  <c r="S397" i="47"/>
  <c r="J397" i="47"/>
  <c r="J396" i="47"/>
  <c r="J395" i="47"/>
  <c r="J394" i="47"/>
  <c r="S393" i="47"/>
  <c r="J393" i="47"/>
  <c r="S392" i="47"/>
  <c r="J392" i="47"/>
  <c r="J391" i="47"/>
  <c r="J390" i="47"/>
  <c r="J389" i="47"/>
  <c r="J388" i="47"/>
  <c r="J387" i="47"/>
  <c r="J386" i="47"/>
  <c r="J385" i="47"/>
  <c r="S384" i="47"/>
  <c r="J384" i="47"/>
  <c r="J383" i="47"/>
  <c r="J382" i="47"/>
  <c r="S381" i="47"/>
  <c r="J381" i="47"/>
  <c r="J380" i="47"/>
  <c r="S379" i="47"/>
  <c r="J379" i="47"/>
  <c r="J378" i="47"/>
  <c r="S377" i="47"/>
  <c r="J377" i="47"/>
  <c r="J376" i="47"/>
  <c r="S375" i="47"/>
  <c r="J375" i="47"/>
  <c r="J374" i="47"/>
  <c r="S373" i="47"/>
  <c r="J373" i="47"/>
  <c r="J372" i="47"/>
  <c r="J371" i="47"/>
  <c r="J370" i="47"/>
  <c r="S369" i="47"/>
  <c r="J369" i="47"/>
  <c r="S368" i="47"/>
  <c r="J368" i="47"/>
  <c r="S367" i="47"/>
  <c r="J367" i="47"/>
  <c r="J366" i="47"/>
  <c r="S365" i="47"/>
  <c r="J365" i="47"/>
  <c r="J364" i="47"/>
  <c r="J363" i="47"/>
  <c r="J362" i="47"/>
  <c r="S361" i="47"/>
  <c r="J361" i="47"/>
  <c r="S360" i="47"/>
  <c r="J360" i="47"/>
  <c r="J359" i="47"/>
  <c r="J358" i="47"/>
  <c r="S357" i="47"/>
  <c r="J357" i="47"/>
  <c r="J356" i="47"/>
  <c r="S355" i="47"/>
  <c r="J355" i="47"/>
  <c r="J354" i="47"/>
  <c r="S353" i="47"/>
  <c r="J353" i="47"/>
  <c r="S352" i="47"/>
  <c r="J352" i="47"/>
  <c r="J351" i="47"/>
  <c r="J350" i="47"/>
  <c r="S349" i="47"/>
  <c r="J349" i="47"/>
  <c r="J348" i="47"/>
  <c r="S347" i="47"/>
  <c r="J347" i="47"/>
  <c r="J346" i="47"/>
  <c r="S345" i="47"/>
  <c r="J345" i="47"/>
  <c r="J344" i="47"/>
  <c r="J343" i="47"/>
  <c r="J342" i="47"/>
  <c r="J340" i="47"/>
  <c r="J339" i="47"/>
  <c r="J338" i="47"/>
  <c r="S337" i="47"/>
  <c r="J337" i="47"/>
  <c r="J336" i="47"/>
  <c r="J335" i="47"/>
  <c r="S334" i="47"/>
  <c r="J334" i="47"/>
  <c r="S333" i="47"/>
  <c r="J333" i="47"/>
  <c r="J332" i="47"/>
  <c r="J331" i="47"/>
  <c r="J330" i="47"/>
  <c r="S329" i="47"/>
  <c r="J329" i="47"/>
  <c r="J328" i="47"/>
  <c r="J327" i="47"/>
  <c r="S326" i="47"/>
  <c r="J326" i="47"/>
  <c r="S325" i="47"/>
  <c r="J325" i="47"/>
  <c r="J324" i="47"/>
  <c r="J323" i="47"/>
  <c r="J322" i="47"/>
  <c r="S321" i="47"/>
  <c r="J321" i="47"/>
  <c r="J320" i="47"/>
  <c r="J319" i="47"/>
  <c r="S318" i="47"/>
  <c r="J318" i="47"/>
  <c r="S317" i="47"/>
  <c r="J317" i="47"/>
  <c r="S316" i="47"/>
  <c r="J316" i="47"/>
  <c r="J315" i="47"/>
  <c r="J314" i="47"/>
  <c r="S313" i="47"/>
  <c r="J313" i="47"/>
  <c r="S312" i="47"/>
  <c r="J312" i="47"/>
  <c r="J311" i="47"/>
  <c r="J310" i="47"/>
  <c r="S309" i="47"/>
  <c r="J309" i="47"/>
  <c r="S308" i="47"/>
  <c r="J308" i="47"/>
  <c r="J307" i="47"/>
  <c r="J306" i="47"/>
  <c r="S305" i="47"/>
  <c r="J305" i="47"/>
  <c r="S304" i="47"/>
  <c r="J304" i="47"/>
  <c r="J303" i="47"/>
  <c r="S302" i="47"/>
  <c r="J302" i="47"/>
  <c r="S301" i="47"/>
  <c r="J301" i="47"/>
  <c r="S300" i="47"/>
  <c r="J300" i="47"/>
  <c r="J296" i="47"/>
  <c r="J295" i="47"/>
  <c r="S294" i="47"/>
  <c r="J294" i="47"/>
  <c r="J293" i="47"/>
  <c r="J292" i="47"/>
  <c r="J291" i="47"/>
  <c r="S290" i="47"/>
  <c r="J290" i="47"/>
  <c r="S289" i="47"/>
  <c r="J289" i="47"/>
  <c r="J288" i="47"/>
  <c r="J287" i="47"/>
  <c r="S286" i="47"/>
  <c r="J286" i="47"/>
  <c r="J285" i="47"/>
  <c r="J284" i="47"/>
  <c r="S283" i="47"/>
  <c r="J283" i="47"/>
  <c r="S282" i="47"/>
  <c r="J282" i="47"/>
  <c r="J281" i="47"/>
  <c r="J280" i="47"/>
  <c r="J279" i="47"/>
  <c r="S278" i="47"/>
  <c r="J278" i="47"/>
  <c r="S277" i="47"/>
  <c r="J277" i="47"/>
  <c r="J276" i="47"/>
  <c r="J275" i="47"/>
  <c r="S274" i="47"/>
  <c r="J274" i="47"/>
  <c r="J273" i="47"/>
  <c r="J272" i="47"/>
  <c r="J271" i="47"/>
  <c r="S270" i="47"/>
  <c r="J270" i="47"/>
  <c r="S269" i="47"/>
  <c r="J269" i="47"/>
  <c r="J268" i="47"/>
  <c r="S267" i="47"/>
  <c r="J267" i="47"/>
  <c r="S266" i="47"/>
  <c r="J266" i="47"/>
  <c r="S265" i="47"/>
  <c r="J265" i="47"/>
  <c r="J264" i="47"/>
  <c r="J263" i="47"/>
  <c r="S262" i="47"/>
  <c r="J262" i="47"/>
  <c r="J261" i="47"/>
  <c r="J260" i="47"/>
  <c r="J259" i="47"/>
  <c r="S258" i="47"/>
  <c r="J258" i="47"/>
  <c r="S257" i="47"/>
  <c r="J257" i="47"/>
  <c r="J256" i="47"/>
  <c r="J255" i="47"/>
  <c r="S254" i="47"/>
  <c r="J254" i="47"/>
  <c r="J253" i="47"/>
  <c r="J252" i="47"/>
  <c r="S251" i="47"/>
  <c r="J251" i="47"/>
  <c r="J250" i="47"/>
  <c r="S249" i="47"/>
  <c r="J249" i="47"/>
  <c r="J248" i="47"/>
  <c r="J247" i="47"/>
  <c r="J246" i="47"/>
  <c r="S245" i="47"/>
  <c r="J245" i="47"/>
  <c r="J244" i="47"/>
  <c r="S243" i="47"/>
  <c r="J243" i="47"/>
  <c r="J242" i="47"/>
  <c r="S241" i="47"/>
  <c r="J241" i="47"/>
  <c r="J240" i="47"/>
  <c r="J239" i="47"/>
  <c r="J238" i="47"/>
  <c r="S237" i="47"/>
  <c r="J237" i="47"/>
  <c r="J236" i="47"/>
  <c r="J235" i="47"/>
  <c r="J234" i="47"/>
  <c r="S233" i="47"/>
  <c r="J233" i="47"/>
  <c r="J232" i="47"/>
  <c r="J231" i="47"/>
  <c r="J230" i="47"/>
  <c r="S229" i="47"/>
  <c r="J229" i="47"/>
  <c r="J228" i="47"/>
  <c r="J227" i="47"/>
  <c r="J226" i="47"/>
  <c r="S225" i="47"/>
  <c r="J225" i="47"/>
  <c r="J224" i="47"/>
  <c r="J223" i="47"/>
  <c r="J222" i="47"/>
  <c r="S221" i="47"/>
  <c r="J221" i="47"/>
  <c r="J220" i="47"/>
  <c r="J219" i="47"/>
  <c r="J218" i="47"/>
  <c r="S217" i="47"/>
  <c r="J217" i="47"/>
  <c r="J216" i="47"/>
  <c r="J215" i="47"/>
  <c r="J214" i="47"/>
  <c r="J213" i="47"/>
  <c r="J212" i="47"/>
  <c r="J211" i="47"/>
  <c r="J210" i="47"/>
  <c r="J209" i="47"/>
  <c r="J208" i="47"/>
  <c r="J207" i="47"/>
  <c r="J206" i="47"/>
  <c r="J205" i="47"/>
  <c r="J204" i="47"/>
  <c r="J203" i="47"/>
  <c r="J202" i="47"/>
  <c r="S201" i="47"/>
  <c r="J201" i="47"/>
  <c r="J200" i="47"/>
  <c r="J199" i="47"/>
  <c r="J198" i="47"/>
  <c r="S197" i="47"/>
  <c r="J197" i="47"/>
  <c r="J196" i="47"/>
  <c r="J195" i="47"/>
  <c r="J194" i="47"/>
  <c r="S193" i="47"/>
  <c r="J193" i="47"/>
  <c r="J192" i="47"/>
  <c r="J191" i="47"/>
  <c r="J190" i="47"/>
  <c r="S189" i="47"/>
  <c r="J189" i="47"/>
  <c r="J188" i="47"/>
  <c r="J187" i="47"/>
  <c r="J186" i="47"/>
  <c r="S185" i="47"/>
  <c r="J185" i="47"/>
  <c r="J184" i="47"/>
  <c r="J183" i="47"/>
  <c r="J182" i="47"/>
  <c r="S181" i="47"/>
  <c r="J181" i="47"/>
  <c r="J180" i="47"/>
  <c r="S178" i="47"/>
  <c r="J178" i="47"/>
  <c r="J177" i="47"/>
  <c r="J176" i="47"/>
  <c r="S175" i="47"/>
  <c r="J175" i="47"/>
  <c r="S174" i="47"/>
  <c r="J174" i="47"/>
  <c r="J173" i="47"/>
  <c r="S172" i="47"/>
  <c r="J172" i="47"/>
  <c r="S171" i="47"/>
  <c r="J171" i="47"/>
  <c r="S170" i="47"/>
  <c r="J170" i="47"/>
  <c r="S169" i="47"/>
  <c r="J169" i="47"/>
  <c r="S168" i="47"/>
  <c r="J168" i="47"/>
  <c r="S167" i="47"/>
  <c r="J167" i="47"/>
  <c r="S166" i="47"/>
  <c r="J166" i="47"/>
  <c r="S165" i="47"/>
  <c r="J165" i="47"/>
  <c r="S164" i="47"/>
  <c r="J164" i="47"/>
  <c r="S163" i="47"/>
  <c r="J163" i="47"/>
  <c r="S162" i="47"/>
  <c r="J162" i="47"/>
  <c r="S161" i="47"/>
  <c r="J161" i="47"/>
  <c r="S160" i="47"/>
  <c r="J160" i="47"/>
  <c r="S159" i="47"/>
  <c r="J159" i="47"/>
  <c r="J158" i="47"/>
  <c r="S154" i="47"/>
  <c r="J154" i="47"/>
  <c r="S153" i="47"/>
  <c r="J153" i="47"/>
  <c r="S152" i="47"/>
  <c r="J152" i="47"/>
  <c r="S151" i="47"/>
  <c r="J151" i="47"/>
  <c r="S150" i="47"/>
  <c r="J150" i="47"/>
  <c r="S149" i="47"/>
  <c r="J149" i="47"/>
  <c r="S148" i="47"/>
  <c r="J148" i="47"/>
  <c r="S147" i="47"/>
  <c r="J147" i="47"/>
  <c r="S146" i="47"/>
  <c r="J146" i="47"/>
  <c r="S145" i="47"/>
  <c r="J145" i="47"/>
  <c r="S144" i="47"/>
  <c r="J144" i="47"/>
  <c r="S143" i="47"/>
  <c r="J143" i="47"/>
  <c r="S142" i="47"/>
  <c r="J142" i="47"/>
  <c r="S141" i="47"/>
  <c r="J141" i="47"/>
  <c r="S140" i="47"/>
  <c r="J140" i="47"/>
  <c r="S139" i="47"/>
  <c r="J139" i="47"/>
  <c r="S138" i="47"/>
  <c r="J138" i="47"/>
  <c r="S137" i="47"/>
  <c r="J137" i="47"/>
  <c r="S136" i="47"/>
  <c r="J136" i="47"/>
  <c r="S135" i="47"/>
  <c r="J135" i="47"/>
  <c r="J134" i="47"/>
  <c r="S133" i="47"/>
  <c r="J133" i="47"/>
  <c r="S132" i="47"/>
  <c r="J132" i="47"/>
  <c r="S131" i="47"/>
  <c r="J131" i="47"/>
  <c r="J130" i="47"/>
  <c r="S129" i="47"/>
  <c r="J129" i="47"/>
  <c r="S128" i="47"/>
  <c r="J128" i="47"/>
  <c r="S127" i="47"/>
  <c r="J127" i="47"/>
  <c r="J126" i="47"/>
  <c r="S125" i="47"/>
  <c r="J125" i="47"/>
  <c r="S124" i="47"/>
  <c r="J124" i="47"/>
  <c r="S123" i="47"/>
  <c r="J123" i="47"/>
  <c r="J122" i="47"/>
  <c r="S121" i="47"/>
  <c r="J121" i="47"/>
  <c r="S120" i="47"/>
  <c r="J120" i="47"/>
  <c r="S119" i="47"/>
  <c r="J119" i="47"/>
  <c r="J118" i="47"/>
  <c r="S117" i="47"/>
  <c r="J117" i="47"/>
  <c r="S116" i="47"/>
  <c r="J116" i="47"/>
  <c r="S115" i="47"/>
  <c r="J115" i="47"/>
  <c r="J114" i="47"/>
  <c r="J113" i="47"/>
  <c r="S112" i="47"/>
  <c r="J112" i="47"/>
  <c r="S111" i="47"/>
  <c r="J111" i="47"/>
  <c r="J110" i="47"/>
  <c r="S109" i="47"/>
  <c r="J109" i="47"/>
  <c r="S108" i="47"/>
  <c r="J108" i="47"/>
  <c r="S107" i="47"/>
  <c r="J107" i="47"/>
  <c r="J106" i="47"/>
  <c r="S105" i="47"/>
  <c r="J105" i="47"/>
  <c r="S104" i="47"/>
  <c r="J104" i="47"/>
  <c r="S103" i="47"/>
  <c r="J103" i="47"/>
  <c r="J102" i="47"/>
  <c r="S101" i="47"/>
  <c r="J101" i="47"/>
  <c r="S100" i="47"/>
  <c r="J100" i="47"/>
  <c r="S99" i="47"/>
  <c r="J99" i="47"/>
  <c r="J98" i="47"/>
  <c r="S97" i="47"/>
  <c r="J97" i="47"/>
  <c r="S96" i="47"/>
  <c r="J96" i="47"/>
  <c r="S95" i="47"/>
  <c r="J95" i="47"/>
  <c r="J94" i="47"/>
  <c r="S93" i="47"/>
  <c r="J93" i="47"/>
  <c r="S92" i="47"/>
  <c r="D15" i="45" s="1"/>
  <c r="H15" i="45" s="1"/>
  <c r="J15" i="45" s="1"/>
  <c r="J92" i="47"/>
  <c r="S91" i="47"/>
  <c r="J91" i="47"/>
  <c r="J90" i="47"/>
  <c r="S89" i="47"/>
  <c r="J89" i="47"/>
  <c r="S88" i="47"/>
  <c r="J88" i="47"/>
  <c r="S87" i="47"/>
  <c r="J87" i="47"/>
  <c r="J86" i="47"/>
  <c r="S85" i="47"/>
  <c r="J85" i="47"/>
  <c r="S84" i="47"/>
  <c r="J84" i="47"/>
  <c r="S83" i="47"/>
  <c r="J83" i="47"/>
  <c r="J82" i="47"/>
  <c r="S81" i="47"/>
  <c r="J81" i="47"/>
  <c r="S80" i="47"/>
  <c r="J80" i="47"/>
  <c r="S79" i="47"/>
  <c r="J79" i="47"/>
  <c r="J78" i="47"/>
  <c r="S77" i="47"/>
  <c r="J77" i="47"/>
  <c r="S76" i="47"/>
  <c r="J76" i="47"/>
  <c r="S75" i="47"/>
  <c r="J75" i="47"/>
  <c r="J74" i="47"/>
  <c r="S73" i="47"/>
  <c r="J73" i="47"/>
  <c r="S72" i="47"/>
  <c r="J72" i="47"/>
  <c r="J71" i="47"/>
  <c r="J70" i="47"/>
  <c r="J69" i="47"/>
  <c r="S68" i="47"/>
  <c r="J68" i="47"/>
  <c r="S67" i="47"/>
  <c r="J67" i="47"/>
  <c r="J66" i="47"/>
  <c r="J65" i="47"/>
  <c r="S64" i="47"/>
  <c r="J64" i="47"/>
  <c r="S63" i="47"/>
  <c r="J63" i="47"/>
  <c r="J62" i="47"/>
  <c r="J61" i="47"/>
  <c r="S60" i="47"/>
  <c r="J60" i="47"/>
  <c r="S59" i="47"/>
  <c r="J59" i="47"/>
  <c r="J58" i="47"/>
  <c r="J57" i="47"/>
  <c r="S56" i="47"/>
  <c r="J56" i="47"/>
  <c r="S55" i="47"/>
  <c r="J55" i="47"/>
  <c r="J54" i="47"/>
  <c r="J53" i="47"/>
  <c r="S52" i="47"/>
  <c r="J52" i="47"/>
  <c r="S51" i="47"/>
  <c r="J51" i="47"/>
  <c r="J50" i="47"/>
  <c r="J49" i="47"/>
  <c r="S48" i="47"/>
  <c r="J48" i="47"/>
  <c r="S47" i="47"/>
  <c r="J47" i="47"/>
  <c r="S46" i="47"/>
  <c r="J46" i="47"/>
  <c r="J45" i="47"/>
  <c r="S44" i="47"/>
  <c r="J44" i="47"/>
  <c r="S43" i="47"/>
  <c r="J43" i="47"/>
  <c r="S42" i="47"/>
  <c r="J42" i="47"/>
  <c r="J41" i="47"/>
  <c r="S40" i="47"/>
  <c r="J40" i="47"/>
  <c r="S39" i="47"/>
  <c r="J39" i="47"/>
  <c r="S38" i="47"/>
  <c r="J38" i="47"/>
  <c r="J37" i="47"/>
  <c r="S36" i="47"/>
  <c r="J36" i="47"/>
  <c r="S35" i="47"/>
  <c r="J35" i="47"/>
  <c r="S34" i="47"/>
  <c r="J34" i="47"/>
  <c r="J33" i="47"/>
  <c r="S32" i="47"/>
  <c r="J32" i="47"/>
  <c r="S31" i="47"/>
  <c r="J31" i="47"/>
  <c r="S30" i="47"/>
  <c r="J30" i="47"/>
  <c r="J29" i="47"/>
  <c r="J28" i="47"/>
  <c r="J27" i="47"/>
  <c r="J26" i="47"/>
  <c r="J25" i="47"/>
  <c r="S24" i="47"/>
  <c r="J24" i="47"/>
  <c r="S23" i="47"/>
  <c r="J23" i="47"/>
  <c r="J22" i="47"/>
  <c r="J21" i="47"/>
  <c r="S20" i="47"/>
  <c r="J20" i="47"/>
  <c r="S19" i="47"/>
  <c r="J19" i="47"/>
  <c r="J18" i="47"/>
  <c r="J17" i="47"/>
  <c r="S16" i="47"/>
  <c r="J16" i="47"/>
  <c r="S15" i="47"/>
  <c r="J15" i="47"/>
  <c r="J14" i="47"/>
  <c r="J13" i="47"/>
  <c r="S12" i="47"/>
  <c r="J12" i="47"/>
  <c r="S11" i="47"/>
  <c r="J11" i="47"/>
  <c r="J10" i="47"/>
  <c r="J9" i="47"/>
  <c r="S8" i="47"/>
  <c r="J8" i="47"/>
  <c r="S7" i="47"/>
  <c r="J7" i="47"/>
  <c r="J6" i="47"/>
  <c r="BA8" i="46"/>
  <c r="AZ8" i="46"/>
  <c r="R163" i="45"/>
  <c r="R162" i="45"/>
  <c r="Q161" i="45"/>
  <c r="H161" i="45"/>
  <c r="J161" i="45" s="1"/>
  <c r="L161" i="45" s="1"/>
  <c r="E161" i="45"/>
  <c r="E160" i="45"/>
  <c r="C160" i="45"/>
  <c r="B160" i="45"/>
  <c r="A160" i="45"/>
  <c r="C159" i="45"/>
  <c r="B159" i="45"/>
  <c r="A159" i="45"/>
  <c r="Q158" i="45"/>
  <c r="E158" i="45"/>
  <c r="C158" i="45"/>
  <c r="B158" i="45"/>
  <c r="A158" i="45"/>
  <c r="K157" i="45"/>
  <c r="E157" i="45"/>
  <c r="B157" i="45"/>
  <c r="A157" i="45"/>
  <c r="Q156" i="45"/>
  <c r="M156" i="45"/>
  <c r="E156" i="45"/>
  <c r="B156" i="45"/>
  <c r="A156" i="45"/>
  <c r="B155" i="45"/>
  <c r="A155" i="45"/>
  <c r="B154" i="45"/>
  <c r="A154" i="45"/>
  <c r="B153" i="45"/>
  <c r="A153" i="45"/>
  <c r="B152" i="45"/>
  <c r="A152" i="45"/>
  <c r="B151" i="45"/>
  <c r="A151" i="45"/>
  <c r="C150" i="45"/>
  <c r="B150" i="45"/>
  <c r="A150" i="45"/>
  <c r="C149" i="45"/>
  <c r="B149" i="45"/>
  <c r="A149" i="45"/>
  <c r="C148" i="45"/>
  <c r="B148" i="45"/>
  <c r="A148" i="45"/>
  <c r="C147" i="45"/>
  <c r="B147" i="45"/>
  <c r="A147" i="45"/>
  <c r="C146" i="45"/>
  <c r="B146" i="45"/>
  <c r="A146" i="45"/>
  <c r="Q145" i="45"/>
  <c r="E145" i="45"/>
  <c r="C145" i="45"/>
  <c r="B145" i="45"/>
  <c r="A145" i="45"/>
  <c r="C144" i="45"/>
  <c r="B144" i="45"/>
  <c r="A144" i="45"/>
  <c r="C143" i="45"/>
  <c r="B143" i="45"/>
  <c r="A143" i="45"/>
  <c r="C142" i="45"/>
  <c r="B142" i="45"/>
  <c r="A142" i="45"/>
  <c r="C141" i="45"/>
  <c r="B141" i="45"/>
  <c r="A141" i="45"/>
  <c r="C140" i="45"/>
  <c r="B140" i="45"/>
  <c r="A140" i="45"/>
  <c r="Q139" i="45"/>
  <c r="M139" i="45"/>
  <c r="C139" i="45"/>
  <c r="B139" i="45"/>
  <c r="A139" i="45"/>
  <c r="I138" i="45"/>
  <c r="J138" i="45" s="1"/>
  <c r="H138" i="45"/>
  <c r="Q137" i="45"/>
  <c r="M137" i="45"/>
  <c r="E137" i="45"/>
  <c r="H137" i="45" s="1"/>
  <c r="J137" i="45" s="1"/>
  <c r="H136" i="45"/>
  <c r="J136" i="45" s="1"/>
  <c r="K135" i="45"/>
  <c r="L135" i="45" s="1"/>
  <c r="N135" i="45" s="1"/>
  <c r="I135" i="45"/>
  <c r="J135" i="45" s="1"/>
  <c r="O135" i="45" s="1"/>
  <c r="H135" i="45"/>
  <c r="Q134" i="45"/>
  <c r="M134" i="45"/>
  <c r="E134" i="45"/>
  <c r="B134" i="45"/>
  <c r="A134" i="45"/>
  <c r="Q133" i="45"/>
  <c r="M133" i="45"/>
  <c r="B133" i="45"/>
  <c r="A133" i="45"/>
  <c r="B132" i="45"/>
  <c r="A132" i="45"/>
  <c r="B131" i="45"/>
  <c r="A131" i="45"/>
  <c r="B130" i="45"/>
  <c r="A130" i="45"/>
  <c r="Q129" i="45"/>
  <c r="M129" i="45"/>
  <c r="E129" i="45"/>
  <c r="B129" i="45"/>
  <c r="A129" i="45"/>
  <c r="D128" i="45"/>
  <c r="H128" i="45" s="1"/>
  <c r="J128" i="45" s="1"/>
  <c r="C128" i="45"/>
  <c r="B128" i="45"/>
  <c r="A128" i="45"/>
  <c r="C127" i="45"/>
  <c r="B127" i="45"/>
  <c r="A127" i="45"/>
  <c r="C126" i="45"/>
  <c r="B126" i="45"/>
  <c r="A126" i="45"/>
  <c r="Q125" i="45"/>
  <c r="M125" i="45"/>
  <c r="D125" i="45"/>
  <c r="H125" i="45" s="1"/>
  <c r="J125" i="45" s="1"/>
  <c r="R125" i="45" s="1"/>
  <c r="C125" i="45"/>
  <c r="B125" i="45"/>
  <c r="A125" i="45"/>
  <c r="C124" i="45"/>
  <c r="B124" i="45"/>
  <c r="A124" i="45"/>
  <c r="C123" i="45"/>
  <c r="B123" i="45"/>
  <c r="A123" i="45"/>
  <c r="C122" i="45"/>
  <c r="B122" i="45"/>
  <c r="A122" i="45"/>
  <c r="D121" i="45"/>
  <c r="H121" i="45" s="1"/>
  <c r="J121" i="45" s="1"/>
  <c r="C121" i="45"/>
  <c r="B121" i="45"/>
  <c r="A121" i="45"/>
  <c r="D120" i="45"/>
  <c r="H120" i="45" s="1"/>
  <c r="J120" i="45" s="1"/>
  <c r="C120" i="45"/>
  <c r="B120" i="45"/>
  <c r="A120" i="45"/>
  <c r="C119" i="45"/>
  <c r="B119" i="45"/>
  <c r="A119" i="45"/>
  <c r="C118" i="45"/>
  <c r="B118" i="45"/>
  <c r="A118" i="45"/>
  <c r="Q117" i="45"/>
  <c r="M117" i="45"/>
  <c r="C117" i="45"/>
  <c r="B117" i="45"/>
  <c r="A117" i="45"/>
  <c r="C116" i="45"/>
  <c r="B116" i="45"/>
  <c r="A116" i="45"/>
  <c r="C115" i="45"/>
  <c r="B115" i="45"/>
  <c r="A115" i="45"/>
  <c r="C114" i="45"/>
  <c r="B114" i="45"/>
  <c r="A114" i="45"/>
  <c r="Q113" i="45"/>
  <c r="M113" i="45"/>
  <c r="C113" i="45"/>
  <c r="B113" i="45"/>
  <c r="A113" i="45"/>
  <c r="D112" i="45"/>
  <c r="H112" i="45" s="1"/>
  <c r="J112" i="45" s="1"/>
  <c r="C112" i="45"/>
  <c r="B112" i="45"/>
  <c r="A112" i="45"/>
  <c r="C111" i="45"/>
  <c r="B111" i="45"/>
  <c r="A111" i="45"/>
  <c r="E110" i="45"/>
  <c r="C110" i="45"/>
  <c r="B110" i="45"/>
  <c r="A110" i="45"/>
  <c r="Q109" i="45"/>
  <c r="M109" i="45"/>
  <c r="H109" i="45"/>
  <c r="J109" i="45" s="1"/>
  <c r="R109" i="45" s="1"/>
  <c r="D109" i="45"/>
  <c r="C109" i="45"/>
  <c r="B109" i="45"/>
  <c r="A109" i="45"/>
  <c r="D108" i="45"/>
  <c r="H108" i="45" s="1"/>
  <c r="J108" i="45" s="1"/>
  <c r="R108" i="45" s="1"/>
  <c r="C108" i="45"/>
  <c r="B108" i="45"/>
  <c r="A108" i="45"/>
  <c r="C107" i="45"/>
  <c r="B107" i="45"/>
  <c r="A107" i="45"/>
  <c r="C106" i="45"/>
  <c r="B106" i="45"/>
  <c r="A106" i="45"/>
  <c r="Q105" i="45"/>
  <c r="M105" i="45"/>
  <c r="C105" i="45"/>
  <c r="B105" i="45"/>
  <c r="A105" i="45"/>
  <c r="C104" i="45"/>
  <c r="B104" i="45"/>
  <c r="A104" i="45"/>
  <c r="C103" i="45"/>
  <c r="B103" i="45"/>
  <c r="A103" i="45"/>
  <c r="C102" i="45"/>
  <c r="B102" i="45"/>
  <c r="A102" i="45"/>
  <c r="C101" i="45"/>
  <c r="B101" i="45"/>
  <c r="A101" i="45"/>
  <c r="Q100" i="45"/>
  <c r="M100" i="45"/>
  <c r="C100" i="45"/>
  <c r="B100" i="45"/>
  <c r="A100" i="45"/>
  <c r="C99" i="45"/>
  <c r="B99" i="45"/>
  <c r="A99" i="45"/>
  <c r="C98" i="45"/>
  <c r="B98" i="45"/>
  <c r="A98" i="45"/>
  <c r="D97" i="45"/>
  <c r="H97" i="45" s="1"/>
  <c r="J97" i="45" s="1"/>
  <c r="L97" i="45" s="1"/>
  <c r="N97" i="45" s="1"/>
  <c r="C97" i="45"/>
  <c r="B97" i="45"/>
  <c r="A97" i="45"/>
  <c r="C96" i="45"/>
  <c r="B96" i="45"/>
  <c r="A96" i="45"/>
  <c r="M95" i="45"/>
  <c r="C95" i="45"/>
  <c r="B95" i="45"/>
  <c r="A95" i="45"/>
  <c r="C94" i="45"/>
  <c r="B94" i="45"/>
  <c r="A94" i="45"/>
  <c r="D93" i="45"/>
  <c r="H93" i="45" s="1"/>
  <c r="J93" i="45" s="1"/>
  <c r="L93" i="45" s="1"/>
  <c r="N93" i="45" s="1"/>
  <c r="C93" i="45"/>
  <c r="B93" i="45"/>
  <c r="A93" i="45"/>
  <c r="C92" i="45"/>
  <c r="B92" i="45"/>
  <c r="A92" i="45"/>
  <c r="C91" i="45"/>
  <c r="B91" i="45"/>
  <c r="A91" i="45"/>
  <c r="Q90" i="45"/>
  <c r="M90" i="45"/>
  <c r="C90" i="45"/>
  <c r="B90" i="45"/>
  <c r="A90" i="45"/>
  <c r="D89" i="45"/>
  <c r="H89" i="45" s="1"/>
  <c r="J89" i="45" s="1"/>
  <c r="C89" i="45"/>
  <c r="B89" i="45"/>
  <c r="A89" i="45"/>
  <c r="C88" i="45"/>
  <c r="B88" i="45"/>
  <c r="A88" i="45"/>
  <c r="C87" i="45"/>
  <c r="B87" i="45"/>
  <c r="A87" i="45"/>
  <c r="C86" i="45"/>
  <c r="B86" i="45"/>
  <c r="A86" i="45"/>
  <c r="Q85" i="45"/>
  <c r="M85" i="45"/>
  <c r="C85" i="45"/>
  <c r="B85" i="45"/>
  <c r="A85" i="45"/>
  <c r="C84" i="45"/>
  <c r="B84" i="45"/>
  <c r="A84" i="45"/>
  <c r="C83" i="45"/>
  <c r="B83" i="45"/>
  <c r="A83" i="45"/>
  <c r="C82" i="45"/>
  <c r="B82" i="45"/>
  <c r="A82" i="45"/>
  <c r="E81" i="45"/>
  <c r="D81" i="45"/>
  <c r="C81" i="45"/>
  <c r="B81" i="45"/>
  <c r="A81" i="45"/>
  <c r="Q80" i="45"/>
  <c r="M80" i="45"/>
  <c r="C80" i="45"/>
  <c r="B80" i="45"/>
  <c r="A80" i="45"/>
  <c r="C79" i="45"/>
  <c r="B79" i="45"/>
  <c r="A79" i="45"/>
  <c r="C78" i="45"/>
  <c r="B78" i="45"/>
  <c r="A78" i="45"/>
  <c r="C77" i="45"/>
  <c r="B77" i="45"/>
  <c r="A77" i="45"/>
  <c r="C76" i="45"/>
  <c r="B76" i="45"/>
  <c r="A76" i="45"/>
  <c r="Q75" i="45"/>
  <c r="M75" i="45"/>
  <c r="C75" i="45"/>
  <c r="B75" i="45"/>
  <c r="A75" i="45"/>
  <c r="C74" i="45"/>
  <c r="B74" i="45"/>
  <c r="A74" i="45"/>
  <c r="C73" i="45"/>
  <c r="B73" i="45"/>
  <c r="A73" i="45"/>
  <c r="C72" i="45"/>
  <c r="B72" i="45"/>
  <c r="A72" i="45"/>
  <c r="C71" i="45"/>
  <c r="B71" i="45"/>
  <c r="A71" i="45"/>
  <c r="Q70" i="45"/>
  <c r="M70" i="45"/>
  <c r="C70" i="45"/>
  <c r="B70" i="45"/>
  <c r="A70" i="45"/>
  <c r="B69" i="45"/>
  <c r="A69" i="45"/>
  <c r="B68" i="45"/>
  <c r="A68" i="45"/>
  <c r="Q67" i="45"/>
  <c r="M67" i="45"/>
  <c r="B67" i="45"/>
  <c r="A67" i="45"/>
  <c r="B66" i="45"/>
  <c r="A66" i="45"/>
  <c r="B65" i="45"/>
  <c r="A65" i="45"/>
  <c r="Q64" i="45"/>
  <c r="M64" i="45"/>
  <c r="B64" i="45"/>
  <c r="A64" i="45"/>
  <c r="B63" i="45"/>
  <c r="A63" i="45"/>
  <c r="B62" i="45"/>
  <c r="A62" i="45"/>
  <c r="B58" i="45"/>
  <c r="A58" i="45"/>
  <c r="K57" i="45"/>
  <c r="E57" i="45"/>
  <c r="B57" i="45"/>
  <c r="A57" i="45"/>
  <c r="Q56" i="45"/>
  <c r="M56" i="45"/>
  <c r="B56" i="45"/>
  <c r="A56" i="45"/>
  <c r="Q55" i="45"/>
  <c r="M55" i="45"/>
  <c r="E55" i="45"/>
  <c r="B55" i="45"/>
  <c r="A55" i="45"/>
  <c r="R54" i="45"/>
  <c r="O54" i="45"/>
  <c r="N54" i="45"/>
  <c r="H54" i="45"/>
  <c r="I54" i="45" s="1"/>
  <c r="Q53" i="45"/>
  <c r="M53" i="45"/>
  <c r="E53" i="45"/>
  <c r="H53" i="45" s="1"/>
  <c r="J53" i="45" s="1"/>
  <c r="B51" i="45"/>
  <c r="A51" i="45"/>
  <c r="B50" i="45"/>
  <c r="A50" i="45"/>
  <c r="B49" i="45"/>
  <c r="A49" i="45"/>
  <c r="B48" i="45"/>
  <c r="A48" i="45"/>
  <c r="Q47" i="45"/>
  <c r="M47" i="45"/>
  <c r="B47" i="45"/>
  <c r="A47" i="45"/>
  <c r="R43" i="45"/>
  <c r="O43" i="45"/>
  <c r="K42" i="45"/>
  <c r="E42" i="45"/>
  <c r="B42" i="45"/>
  <c r="A42" i="45"/>
  <c r="Q41" i="45"/>
  <c r="M41" i="45"/>
  <c r="E41" i="45"/>
  <c r="B41" i="45"/>
  <c r="A41" i="45"/>
  <c r="B40" i="45"/>
  <c r="A40" i="45"/>
  <c r="B39" i="45"/>
  <c r="A39" i="45"/>
  <c r="E38" i="45"/>
  <c r="B38" i="45"/>
  <c r="A38" i="45"/>
  <c r="K37" i="45"/>
  <c r="B37" i="45"/>
  <c r="A37" i="45"/>
  <c r="M36" i="45"/>
  <c r="B36" i="45"/>
  <c r="A36" i="45"/>
  <c r="Q35" i="45"/>
  <c r="M35" i="45"/>
  <c r="E35" i="45"/>
  <c r="B35" i="45"/>
  <c r="A35" i="45"/>
  <c r="B34" i="45"/>
  <c r="A34" i="45"/>
  <c r="Q33" i="45"/>
  <c r="M33" i="45"/>
  <c r="B33" i="45"/>
  <c r="A33" i="45"/>
  <c r="K32" i="45"/>
  <c r="E32" i="45"/>
  <c r="B32" i="45"/>
  <c r="A32" i="45"/>
  <c r="Q31" i="45"/>
  <c r="M31" i="45"/>
  <c r="E31" i="45"/>
  <c r="B31" i="45"/>
  <c r="A31" i="45"/>
  <c r="Q30" i="45"/>
  <c r="M30" i="45"/>
  <c r="B30" i="45"/>
  <c r="A30" i="45"/>
  <c r="Q29" i="45"/>
  <c r="M29" i="45"/>
  <c r="B29" i="45"/>
  <c r="A29" i="45"/>
  <c r="B28" i="45"/>
  <c r="A28" i="45"/>
  <c r="Q27" i="45"/>
  <c r="M27" i="45"/>
  <c r="B27" i="45"/>
  <c r="A27" i="45"/>
  <c r="R23" i="45"/>
  <c r="O23" i="45"/>
  <c r="K22" i="45"/>
  <c r="K162" i="45" s="1"/>
  <c r="E22" i="45"/>
  <c r="B22" i="45"/>
  <c r="A22" i="45"/>
  <c r="Q21" i="45"/>
  <c r="M21" i="45"/>
  <c r="E21" i="45"/>
  <c r="B21" i="45"/>
  <c r="A21" i="45"/>
  <c r="B20" i="45"/>
  <c r="A20" i="45"/>
  <c r="D20" i="45" s="1"/>
  <c r="Q19" i="45"/>
  <c r="B19" i="45"/>
  <c r="A19" i="45"/>
  <c r="B18" i="45"/>
  <c r="A18" i="45"/>
  <c r="Q17" i="45"/>
  <c r="B17" i="45"/>
  <c r="A17" i="45"/>
  <c r="B16" i="45"/>
  <c r="A16" i="45"/>
  <c r="B15" i="45"/>
  <c r="A15" i="45"/>
  <c r="B14" i="45"/>
  <c r="A14" i="45"/>
  <c r="B13" i="45"/>
  <c r="A13" i="45"/>
  <c r="B12" i="45"/>
  <c r="A12" i="45"/>
  <c r="Q11" i="45"/>
  <c r="M11" i="45"/>
  <c r="B11" i="45"/>
  <c r="A11" i="45"/>
  <c r="Q10" i="45"/>
  <c r="M10" i="45"/>
  <c r="B10" i="45"/>
  <c r="A10" i="45"/>
  <c r="B9" i="45"/>
  <c r="A9" i="45"/>
  <c r="B8" i="45"/>
  <c r="A8" i="45"/>
  <c r="Q7" i="45"/>
  <c r="M7" i="45"/>
  <c r="B7" i="45"/>
  <c r="A7" i="45"/>
  <c r="B6" i="45"/>
  <c r="A6" i="45"/>
  <c r="E5" i="45"/>
  <c r="B4" i="45"/>
  <c r="A4" i="45"/>
  <c r="D16" i="45" l="1"/>
  <c r="H16" i="45" s="1"/>
  <c r="I16" i="45" s="1"/>
  <c r="J16" i="45" s="1"/>
  <c r="D22" i="45"/>
  <c r="H22" i="45" s="1"/>
  <c r="I22" i="45" s="1"/>
  <c r="J22" i="45" s="1"/>
  <c r="D8" i="45"/>
  <c r="H8" i="45" s="1"/>
  <c r="J8" i="45" s="1"/>
  <c r="O8" i="45" s="1"/>
  <c r="D6" i="45"/>
  <c r="H6" i="45" s="1"/>
  <c r="J6" i="45" s="1"/>
  <c r="L6" i="45" s="1"/>
  <c r="N6" i="45" s="1"/>
  <c r="D34" i="45"/>
  <c r="H34" i="45" s="1"/>
  <c r="I34" i="45" s="1"/>
  <c r="J34" i="45" s="1"/>
  <c r="O34" i="45" s="1"/>
  <c r="D38" i="45"/>
  <c r="F38" i="45" s="1"/>
  <c r="D28" i="45"/>
  <c r="H28" i="45" s="1"/>
  <c r="I28" i="45" s="1"/>
  <c r="J28" i="45" s="1"/>
  <c r="L28" i="45" s="1"/>
  <c r="N28" i="45" s="1"/>
  <c r="D42" i="45"/>
  <c r="H42" i="45" s="1"/>
  <c r="I42" i="45" s="1"/>
  <c r="J42" i="45" s="1"/>
  <c r="O42" i="45" s="1"/>
  <c r="D30" i="45"/>
  <c r="H30" i="45" s="1"/>
  <c r="J30" i="45" s="1"/>
  <c r="R30" i="45" s="1"/>
  <c r="D27" i="45"/>
  <c r="H27" i="45" s="1"/>
  <c r="J27" i="45" s="1"/>
  <c r="O27" i="45" s="1"/>
  <c r="D7" i="45"/>
  <c r="H7" i="45" s="1"/>
  <c r="J7" i="45" s="1"/>
  <c r="R7" i="45" s="1"/>
  <c r="D21" i="45"/>
  <c r="H21" i="45" s="1"/>
  <c r="J21" i="45" s="1"/>
  <c r="L21" i="45" s="1"/>
  <c r="N21" i="45" s="1"/>
  <c r="D41" i="45"/>
  <c r="H41" i="45" s="1"/>
  <c r="J41" i="45" s="1"/>
  <c r="O41" i="45" s="1"/>
  <c r="D32" i="45"/>
  <c r="H32" i="45" s="1"/>
  <c r="I32" i="45" s="1"/>
  <c r="J32" i="45" s="1"/>
  <c r="O32" i="45" s="1"/>
  <c r="D129" i="45"/>
  <c r="H129" i="45" s="1"/>
  <c r="J129" i="45" s="1"/>
  <c r="L129" i="45" s="1"/>
  <c r="N129" i="45" s="1"/>
  <c r="D145" i="45"/>
  <c r="D132" i="45"/>
  <c r="H132" i="45" s="1"/>
  <c r="I132" i="45" s="1"/>
  <c r="J132" i="45" s="1"/>
  <c r="O132" i="45" s="1"/>
  <c r="D133" i="45"/>
  <c r="H133" i="45" s="1"/>
  <c r="J133" i="45" s="1"/>
  <c r="R133" i="45" s="1"/>
  <c r="D139" i="45"/>
  <c r="H139" i="45" s="1"/>
  <c r="J139" i="45" s="1"/>
  <c r="O139" i="45" s="1"/>
  <c r="D157" i="45"/>
  <c r="H157" i="45" s="1"/>
  <c r="I157" i="45" s="1"/>
  <c r="J157" i="45" s="1"/>
  <c r="O157" i="45" s="1"/>
  <c r="D152" i="45"/>
  <c r="H152" i="45" s="1"/>
  <c r="J152" i="45" s="1"/>
  <c r="L152" i="45" s="1"/>
  <c r="N152" i="45" s="1"/>
  <c r="D154" i="45"/>
  <c r="H154" i="45" s="1"/>
  <c r="J154" i="45" s="1"/>
  <c r="L154" i="45" s="1"/>
  <c r="N154" i="45" s="1"/>
  <c r="D62" i="45"/>
  <c r="H62" i="45" s="1"/>
  <c r="I62" i="45" s="1"/>
  <c r="J62" i="45" s="1"/>
  <c r="R62" i="45" s="1"/>
  <c r="D49" i="45"/>
  <c r="H49" i="45" s="1"/>
  <c r="I49" i="45" s="1"/>
  <c r="J49" i="45" s="1"/>
  <c r="L49" i="45" s="1"/>
  <c r="N49" i="45" s="1"/>
  <c r="R131" i="45"/>
  <c r="O131" i="45"/>
  <c r="F158" i="45"/>
  <c r="F143" i="45"/>
  <c r="H143" i="45" s="1"/>
  <c r="J143" i="45" s="1"/>
  <c r="R99" i="45"/>
  <c r="O99" i="45"/>
  <c r="R98" i="45"/>
  <c r="O98" i="45"/>
  <c r="L102" i="45"/>
  <c r="N102" i="45" s="1"/>
  <c r="R102" i="45"/>
  <c r="D37" i="45"/>
  <c r="H37" i="45" s="1"/>
  <c r="I37" i="45" s="1"/>
  <c r="J37" i="45" s="1"/>
  <c r="O37" i="45" s="1"/>
  <c r="F148" i="45"/>
  <c r="F20" i="45" s="1"/>
  <c r="H148" i="45"/>
  <c r="J148" i="45" s="1"/>
  <c r="H20" i="45"/>
  <c r="I20" i="45" s="1"/>
  <c r="J20" i="45" s="1"/>
  <c r="O20" i="45" s="1"/>
  <c r="D39" i="45"/>
  <c r="F39" i="45" s="1"/>
  <c r="H39" i="45" s="1"/>
  <c r="J39" i="45" s="1"/>
  <c r="H110" i="45"/>
  <c r="J110" i="45" s="1"/>
  <c r="D134" i="45"/>
  <c r="H134" i="45" s="1"/>
  <c r="J134" i="45" s="1"/>
  <c r="O134" i="45" s="1"/>
  <c r="V470" i="47"/>
  <c r="D9" i="45"/>
  <c r="H9" i="45" s="1"/>
  <c r="I9" i="45" s="1"/>
  <c r="J9" i="45" s="1"/>
  <c r="R9" i="45" s="1"/>
  <c r="D12" i="45"/>
  <c r="H12" i="45" s="1"/>
  <c r="I12" i="45" s="1"/>
  <c r="J12" i="45" s="1"/>
  <c r="O12" i="45" s="1"/>
  <c r="D18" i="45"/>
  <c r="D29" i="45"/>
  <c r="H29" i="45" s="1"/>
  <c r="J29" i="45" s="1"/>
  <c r="R29" i="45" s="1"/>
  <c r="D36" i="45"/>
  <c r="H36" i="45" s="1"/>
  <c r="J36" i="45" s="1"/>
  <c r="R36" i="45" s="1"/>
  <c r="D40" i="45"/>
  <c r="H40" i="45" s="1"/>
  <c r="J40" i="45" s="1"/>
  <c r="L40" i="45" s="1"/>
  <c r="N40" i="45" s="1"/>
  <c r="D51" i="45"/>
  <c r="H51" i="45" s="1"/>
  <c r="I51" i="45" s="1"/>
  <c r="J51" i="45" s="1"/>
  <c r="L51" i="45" s="1"/>
  <c r="N51" i="45" s="1"/>
  <c r="D64" i="45"/>
  <c r="H64" i="45" s="1"/>
  <c r="J64" i="45" s="1"/>
  <c r="L64" i="45" s="1"/>
  <c r="N64" i="45" s="1"/>
  <c r="D66" i="45"/>
  <c r="H66" i="45" s="1"/>
  <c r="J66" i="45" s="1"/>
  <c r="L66" i="45" s="1"/>
  <c r="N66" i="45" s="1"/>
  <c r="D68" i="45"/>
  <c r="H68" i="45" s="1"/>
  <c r="I68" i="45" s="1"/>
  <c r="J68" i="45" s="1"/>
  <c r="O68" i="45" s="1"/>
  <c r="R97" i="45"/>
  <c r="L108" i="45"/>
  <c r="N108" i="45" s="1"/>
  <c r="R114" i="45"/>
  <c r="D155" i="45"/>
  <c r="H155" i="45" s="1"/>
  <c r="I155" i="45" s="1"/>
  <c r="J155" i="45" s="1"/>
  <c r="R155" i="45" s="1"/>
  <c r="O730" i="47"/>
  <c r="P730" i="47" s="1"/>
  <c r="P684" i="47"/>
  <c r="O97" i="45"/>
  <c r="D153" i="45"/>
  <c r="H153" i="45" s="1"/>
  <c r="I153" i="45" s="1"/>
  <c r="J153" i="45" s="1"/>
  <c r="R153" i="45" s="1"/>
  <c r="T297" i="47"/>
  <c r="D4" i="45"/>
  <c r="D14" i="45"/>
  <c r="D57" i="45"/>
  <c r="H57" i="45" s="1"/>
  <c r="I57" i="45" s="1"/>
  <c r="J57" i="45" s="1"/>
  <c r="L57" i="45" s="1"/>
  <c r="N57" i="45" s="1"/>
  <c r="D63" i="45"/>
  <c r="H63" i="45" s="1"/>
  <c r="J63" i="45" s="1"/>
  <c r="O63" i="45" s="1"/>
  <c r="D65" i="45"/>
  <c r="H65" i="45" s="1"/>
  <c r="J65" i="45" s="1"/>
  <c r="R65" i="45" s="1"/>
  <c r="D69" i="45"/>
  <c r="H69" i="45" s="1"/>
  <c r="J69" i="45" s="1"/>
  <c r="R69" i="45" s="1"/>
  <c r="O108" i="45"/>
  <c r="S155" i="47"/>
  <c r="D24" i="45" s="1"/>
  <c r="H24" i="45" s="1"/>
  <c r="J24" i="45" s="1"/>
  <c r="L24" i="45" s="1"/>
  <c r="N24" i="45" s="1"/>
  <c r="O687" i="47"/>
  <c r="P687" i="47" s="1"/>
  <c r="V421" i="47"/>
  <c r="R22" i="45"/>
  <c r="O22" i="45"/>
  <c r="L22" i="45"/>
  <c r="N22" i="45" s="1"/>
  <c r="R28" i="45"/>
  <c r="R50" i="45"/>
  <c r="L50" i="45"/>
  <c r="N50" i="45" s="1"/>
  <c r="O50" i="45"/>
  <c r="O53" i="45"/>
  <c r="R53" i="45"/>
  <c r="L53" i="45"/>
  <c r="N53" i="45" s="1"/>
  <c r="L58" i="45"/>
  <c r="N58" i="45" s="1"/>
  <c r="R58" i="45"/>
  <c r="O58" i="45"/>
  <c r="O60" i="45"/>
  <c r="L60" i="45"/>
  <c r="N60" i="45" s="1"/>
  <c r="R60" i="45"/>
  <c r="R67" i="45"/>
  <c r="L67" i="45"/>
  <c r="N67" i="45" s="1"/>
  <c r="O67" i="45"/>
  <c r="O70" i="45"/>
  <c r="R70" i="45"/>
  <c r="L70" i="45"/>
  <c r="N70" i="45" s="1"/>
  <c r="L72" i="45"/>
  <c r="N72" i="45" s="1"/>
  <c r="R72" i="45"/>
  <c r="O72" i="45"/>
  <c r="R73" i="45"/>
  <c r="L73" i="45"/>
  <c r="N73" i="45" s="1"/>
  <c r="O73" i="45"/>
  <c r="R101" i="45"/>
  <c r="L101" i="45"/>
  <c r="N101" i="45" s="1"/>
  <c r="O101" i="45"/>
  <c r="L142" i="45"/>
  <c r="N142" i="45" s="1"/>
  <c r="R142" i="45"/>
  <c r="O142" i="45"/>
  <c r="R74" i="45"/>
  <c r="O74" i="45"/>
  <c r="L74" i="45"/>
  <c r="N74" i="45" s="1"/>
  <c r="O75" i="45"/>
  <c r="R75" i="45"/>
  <c r="L75" i="45"/>
  <c r="N75" i="45" s="1"/>
  <c r="L77" i="45"/>
  <c r="N77" i="45" s="1"/>
  <c r="R77" i="45"/>
  <c r="O77" i="45"/>
  <c r="R78" i="45"/>
  <c r="L78" i="45"/>
  <c r="N78" i="45" s="1"/>
  <c r="O78" i="45"/>
  <c r="L82" i="45"/>
  <c r="N82" i="45" s="1"/>
  <c r="R82" i="45"/>
  <c r="O82" i="45"/>
  <c r="O83" i="45"/>
  <c r="R83" i="45"/>
  <c r="L83" i="45"/>
  <c r="N83" i="45" s="1"/>
  <c r="L84" i="45"/>
  <c r="N84" i="45" s="1"/>
  <c r="R84" i="45"/>
  <c r="O84" i="45"/>
  <c r="O85" i="45"/>
  <c r="R85" i="45"/>
  <c r="L85" i="45"/>
  <c r="N85" i="45" s="1"/>
  <c r="L94" i="45"/>
  <c r="N94" i="45" s="1"/>
  <c r="O94" i="45"/>
  <c r="R94" i="45"/>
  <c r="R95" i="45"/>
  <c r="O95" i="45"/>
  <c r="L95" i="45"/>
  <c r="N95" i="45" s="1"/>
  <c r="L112" i="45"/>
  <c r="N112" i="45" s="1"/>
  <c r="O112" i="45"/>
  <c r="R112" i="45"/>
  <c r="L115" i="45"/>
  <c r="N115" i="45" s="1"/>
  <c r="R115" i="45"/>
  <c r="O115" i="45"/>
  <c r="O121" i="45"/>
  <c r="R121" i="45"/>
  <c r="L121" i="45"/>
  <c r="N121" i="45" s="1"/>
  <c r="L122" i="45"/>
  <c r="N122" i="45" s="1"/>
  <c r="R122" i="45"/>
  <c r="O122" i="45"/>
  <c r="O123" i="45"/>
  <c r="L123" i="45"/>
  <c r="N123" i="45" s="1"/>
  <c r="R123" i="45"/>
  <c r="L124" i="45"/>
  <c r="N124" i="45" s="1"/>
  <c r="R124" i="45"/>
  <c r="O124" i="45"/>
  <c r="O136" i="45"/>
  <c r="R136" i="45"/>
  <c r="L136" i="45"/>
  <c r="N136" i="45" s="1"/>
  <c r="L147" i="45"/>
  <c r="N147" i="45" s="1"/>
  <c r="R147" i="45"/>
  <c r="O147" i="45"/>
  <c r="O151" i="45"/>
  <c r="L151" i="45"/>
  <c r="N151" i="45" s="1"/>
  <c r="R151" i="45"/>
  <c r="O156" i="45"/>
  <c r="L156" i="45"/>
  <c r="N156" i="45" s="1"/>
  <c r="R156" i="45"/>
  <c r="R33" i="45"/>
  <c r="L33" i="45"/>
  <c r="N33" i="45" s="1"/>
  <c r="O33" i="45"/>
  <c r="O48" i="45"/>
  <c r="R48" i="45"/>
  <c r="L48" i="45"/>
  <c r="N48" i="45" s="1"/>
  <c r="R79" i="45"/>
  <c r="O79" i="45"/>
  <c r="L79" i="45"/>
  <c r="N79" i="45" s="1"/>
  <c r="O80" i="45"/>
  <c r="R80" i="45"/>
  <c r="L80" i="45"/>
  <c r="N80" i="45" s="1"/>
  <c r="R96" i="45"/>
  <c r="L96" i="45"/>
  <c r="N96" i="45" s="1"/>
  <c r="O96" i="45"/>
  <c r="L118" i="45"/>
  <c r="N118" i="45" s="1"/>
  <c r="R118" i="45"/>
  <c r="O118" i="45"/>
  <c r="R137" i="45"/>
  <c r="L137" i="45"/>
  <c r="N137" i="45" s="1"/>
  <c r="O137" i="45"/>
  <c r="L138" i="45"/>
  <c r="N138" i="45" s="1"/>
  <c r="O138" i="45"/>
  <c r="R138" i="45"/>
  <c r="O148" i="45"/>
  <c r="R148" i="45"/>
  <c r="L148" i="45"/>
  <c r="N148" i="45" s="1"/>
  <c r="O10" i="45"/>
  <c r="R10" i="45"/>
  <c r="L10" i="45"/>
  <c r="N10" i="45" s="1"/>
  <c r="O19" i="45"/>
  <c r="R19" i="45"/>
  <c r="L19" i="45"/>
  <c r="N19" i="45" s="1"/>
  <c r="R11" i="45"/>
  <c r="L11" i="45"/>
  <c r="N11" i="45" s="1"/>
  <c r="O11" i="45"/>
  <c r="O15" i="45"/>
  <c r="L15" i="45"/>
  <c r="N15" i="45" s="1"/>
  <c r="R15" i="45"/>
  <c r="L8" i="45"/>
  <c r="N8" i="45" s="1"/>
  <c r="L16" i="45"/>
  <c r="N16" i="45" s="1"/>
  <c r="R16" i="45"/>
  <c r="O16" i="45"/>
  <c r="O17" i="45"/>
  <c r="R17" i="45"/>
  <c r="L17" i="45"/>
  <c r="N17" i="45" s="1"/>
  <c r="O24" i="45"/>
  <c r="L31" i="45"/>
  <c r="N31" i="45" s="1"/>
  <c r="O31" i="45"/>
  <c r="R31" i="45"/>
  <c r="O56" i="45"/>
  <c r="R56" i="45"/>
  <c r="L56" i="45"/>
  <c r="N56" i="45" s="1"/>
  <c r="O86" i="45"/>
  <c r="L86" i="45"/>
  <c r="N86" i="45" s="1"/>
  <c r="R86" i="45"/>
  <c r="L87" i="45"/>
  <c r="N87" i="45" s="1"/>
  <c r="R87" i="45"/>
  <c r="O87" i="45"/>
  <c r="O88" i="45"/>
  <c r="R88" i="45"/>
  <c r="L88" i="45"/>
  <c r="N88" i="45" s="1"/>
  <c r="L89" i="45"/>
  <c r="N89" i="45" s="1"/>
  <c r="R89" i="45"/>
  <c r="O89" i="45"/>
  <c r="O90" i="45"/>
  <c r="R90" i="45"/>
  <c r="L90" i="45"/>
  <c r="N90" i="45" s="1"/>
  <c r="R106" i="45"/>
  <c r="L106" i="45"/>
  <c r="N106" i="45" s="1"/>
  <c r="O106" i="45"/>
  <c r="L110" i="45"/>
  <c r="N110" i="45" s="1"/>
  <c r="R110" i="45"/>
  <c r="O110" i="45"/>
  <c r="O126" i="45"/>
  <c r="R126" i="45"/>
  <c r="L126" i="45"/>
  <c r="N126" i="45" s="1"/>
  <c r="L127" i="45"/>
  <c r="N127" i="45" s="1"/>
  <c r="R127" i="45"/>
  <c r="O127" i="45"/>
  <c r="O128" i="45"/>
  <c r="L128" i="45"/>
  <c r="N128" i="45" s="1"/>
  <c r="R128" i="45"/>
  <c r="R141" i="45"/>
  <c r="L141" i="45"/>
  <c r="N141" i="45" s="1"/>
  <c r="O141" i="45"/>
  <c r="F13" i="45"/>
  <c r="H13" i="45" s="1"/>
  <c r="J13" i="45" s="1"/>
  <c r="F4" i="45"/>
  <c r="E163" i="45"/>
  <c r="F18" i="45"/>
  <c r="R59" i="45"/>
  <c r="O71" i="45"/>
  <c r="O76" i="45"/>
  <c r="H81" i="45"/>
  <c r="J81" i="45" s="1"/>
  <c r="R91" i="45"/>
  <c r="O93" i="45"/>
  <c r="R93" i="45"/>
  <c r="L99" i="45"/>
  <c r="N99" i="45" s="1"/>
  <c r="O102" i="45"/>
  <c r="O103" i="45"/>
  <c r="O104" i="45"/>
  <c r="R107" i="45"/>
  <c r="O109" i="45"/>
  <c r="O113" i="45"/>
  <c r="O125" i="45"/>
  <c r="H144" i="45"/>
  <c r="J144" i="45" s="1"/>
  <c r="H145" i="45"/>
  <c r="J145" i="45" s="1"/>
  <c r="H146" i="45"/>
  <c r="J146" i="45" s="1"/>
  <c r="R161" i="45"/>
  <c r="L92" i="45"/>
  <c r="N92" i="45" s="1"/>
  <c r="R92" i="45"/>
  <c r="O105" i="45"/>
  <c r="O116" i="45"/>
  <c r="R116" i="45"/>
  <c r="R117" i="45"/>
  <c r="O119" i="45"/>
  <c r="R119" i="45"/>
  <c r="L120" i="45"/>
  <c r="N120" i="45" s="1"/>
  <c r="O120" i="45"/>
  <c r="L59" i="45"/>
  <c r="N59" i="45" s="1"/>
  <c r="H149" i="45"/>
  <c r="J149" i="45" s="1"/>
  <c r="R105" i="45"/>
  <c r="L71" i="45"/>
  <c r="N71" i="45" s="1"/>
  <c r="L76" i="45"/>
  <c r="N76" i="45" s="1"/>
  <c r="L91" i="45"/>
  <c r="N91" i="45" s="1"/>
  <c r="R100" i="45"/>
  <c r="L103" i="45"/>
  <c r="N103" i="45" s="1"/>
  <c r="L105" i="45"/>
  <c r="N105" i="45" s="1"/>
  <c r="L107" i="45"/>
  <c r="N107" i="45" s="1"/>
  <c r="L109" i="45"/>
  <c r="N109" i="45" s="1"/>
  <c r="O111" i="45"/>
  <c r="R111" i="45"/>
  <c r="L113" i="45"/>
  <c r="N113" i="45" s="1"/>
  <c r="L116" i="45"/>
  <c r="N116" i="45" s="1"/>
  <c r="L119" i="45"/>
  <c r="N119" i="45" s="1"/>
  <c r="L125" i="45"/>
  <c r="N125" i="45" s="1"/>
  <c r="O92" i="45"/>
  <c r="L98" i="45"/>
  <c r="N98" i="45" s="1"/>
  <c r="L100" i="45"/>
  <c r="N100" i="45" s="1"/>
  <c r="L104" i="45"/>
  <c r="N104" i="45" s="1"/>
  <c r="L111" i="45"/>
  <c r="N111" i="45" s="1"/>
  <c r="L114" i="45"/>
  <c r="N114" i="45" s="1"/>
  <c r="O117" i="45"/>
  <c r="R120" i="45"/>
  <c r="L131" i="45"/>
  <c r="N131" i="45" s="1"/>
  <c r="F149" i="45"/>
  <c r="F150" i="45"/>
  <c r="F5" i="45" s="1"/>
  <c r="H5" i="45" s="1"/>
  <c r="I5" i="45" s="1"/>
  <c r="J5" i="45" s="1"/>
  <c r="H140" i="45"/>
  <c r="J140" i="45" s="1"/>
  <c r="H160" i="45"/>
  <c r="J160" i="45" s="1"/>
  <c r="S342" i="47"/>
  <c r="S443" i="47"/>
  <c r="D61" i="45" s="1"/>
  <c r="H61" i="45" s="1"/>
  <c r="J61" i="45" s="1"/>
  <c r="S558" i="47"/>
  <c r="D130" i="45" s="1"/>
  <c r="H130" i="45" s="1"/>
  <c r="I130" i="45" s="1"/>
  <c r="J130" i="45" s="1"/>
  <c r="T555" i="47"/>
  <c r="O608" i="47"/>
  <c r="P608" i="47" s="1"/>
  <c r="O643" i="47"/>
  <c r="P643" i="47" s="1"/>
  <c r="O646" i="47"/>
  <c r="P646" i="47" s="1"/>
  <c r="O648" i="47"/>
  <c r="P648" i="47" s="1"/>
  <c r="O724" i="47"/>
  <c r="P724" i="47" s="1"/>
  <c r="O722" i="47"/>
  <c r="P722" i="47" s="1"/>
  <c r="O607" i="47"/>
  <c r="P607" i="47" s="1"/>
  <c r="O615" i="47"/>
  <c r="P615" i="47" s="1"/>
  <c r="O616" i="47"/>
  <c r="P616" i="47" s="1"/>
  <c r="O617" i="47"/>
  <c r="P617" i="47" s="1"/>
  <c r="O620" i="47"/>
  <c r="P620" i="47" s="1"/>
  <c r="O625" i="47"/>
  <c r="P625" i="47" s="1"/>
  <c r="O642" i="47"/>
  <c r="P642" i="47" s="1"/>
  <c r="O666" i="47"/>
  <c r="P666" i="47" s="1"/>
  <c r="O668" i="47"/>
  <c r="P668" i="47" s="1"/>
  <c r="O680" i="47"/>
  <c r="P680" i="47" s="1"/>
  <c r="O606" i="47"/>
  <c r="P606" i="47" s="1"/>
  <c r="O623" i="47"/>
  <c r="P623" i="47" s="1"/>
  <c r="O628" i="47"/>
  <c r="P628" i="47" s="1"/>
  <c r="O641" i="47"/>
  <c r="P641" i="47" s="1"/>
  <c r="O645" i="47"/>
  <c r="P645" i="47" s="1"/>
  <c r="O647" i="47"/>
  <c r="P647" i="47" s="1"/>
  <c r="O683" i="47"/>
  <c r="P683" i="47" s="1"/>
  <c r="O686" i="47"/>
  <c r="P686" i="47" s="1"/>
  <c r="O725" i="47"/>
  <c r="P725" i="47" s="1"/>
  <c r="O605" i="47"/>
  <c r="P605" i="47" s="1"/>
  <c r="O627" i="47"/>
  <c r="P627" i="47" s="1"/>
  <c r="O635" i="47"/>
  <c r="P635" i="47" s="1"/>
  <c r="O636" i="47"/>
  <c r="P636" i="47" s="1"/>
  <c r="O637" i="47"/>
  <c r="P637" i="47" s="1"/>
  <c r="O688" i="47"/>
  <c r="P688" i="47" s="1"/>
  <c r="O717" i="47"/>
  <c r="P717" i="47" s="1"/>
  <c r="O718" i="47"/>
  <c r="P718" i="47" s="1"/>
  <c r="O719" i="47"/>
  <c r="P719" i="47" s="1"/>
  <c r="O723" i="47"/>
  <c r="P723" i="47" s="1"/>
  <c r="O610" i="47"/>
  <c r="P610" i="47" s="1"/>
  <c r="O611" i="47"/>
  <c r="P611" i="47" s="1"/>
  <c r="O612" i="47"/>
  <c r="P612" i="47" s="1"/>
  <c r="O630" i="47"/>
  <c r="P630" i="47" s="1"/>
  <c r="O631" i="47"/>
  <c r="P631" i="47" s="1"/>
  <c r="O632" i="47"/>
  <c r="P632" i="47" s="1"/>
  <c r="O650" i="47"/>
  <c r="P650" i="47" s="1"/>
  <c r="O651" i="47"/>
  <c r="P651" i="47" s="1"/>
  <c r="O652" i="47"/>
  <c r="P652" i="47" s="1"/>
  <c r="O670" i="47"/>
  <c r="P670" i="47" s="1"/>
  <c r="O671" i="47"/>
  <c r="P671" i="47" s="1"/>
  <c r="O672" i="47"/>
  <c r="P672" i="47" s="1"/>
  <c r="O691" i="47"/>
  <c r="P691" i="47" s="1"/>
  <c r="O693" i="47"/>
  <c r="P693" i="47" s="1"/>
  <c r="S898" i="47"/>
  <c r="O655" i="47"/>
  <c r="P655" i="47" s="1"/>
  <c r="O656" i="47"/>
  <c r="P656" i="47" s="1"/>
  <c r="O657" i="47"/>
  <c r="P657" i="47" s="1"/>
  <c r="O675" i="47"/>
  <c r="P675" i="47" s="1"/>
  <c r="O676" i="47"/>
  <c r="P676" i="47" s="1"/>
  <c r="O677" i="47"/>
  <c r="P677" i="47" s="1"/>
  <c r="O695" i="47"/>
  <c r="P695" i="47" s="1"/>
  <c r="O696" i="47"/>
  <c r="P696" i="47" s="1"/>
  <c r="O697" i="47"/>
  <c r="P697" i="47" s="1"/>
  <c r="O698" i="47"/>
  <c r="P698" i="47" s="1"/>
  <c r="O707" i="47"/>
  <c r="P707" i="47" s="1"/>
  <c r="O708" i="47"/>
  <c r="P708" i="47" s="1"/>
  <c r="O709" i="47"/>
  <c r="P709" i="47" s="1"/>
  <c r="O710" i="47"/>
  <c r="P710" i="47" s="1"/>
  <c r="O727" i="47"/>
  <c r="P727" i="47" s="1"/>
  <c r="O728" i="47"/>
  <c r="P728" i="47" s="1"/>
  <c r="O729" i="47"/>
  <c r="P729" i="47" s="1"/>
  <c r="O747" i="47"/>
  <c r="P747" i="47" s="1"/>
  <c r="O748" i="47"/>
  <c r="P748" i="47" s="1"/>
  <c r="O749" i="47"/>
  <c r="P749" i="47" s="1"/>
  <c r="O754" i="47"/>
  <c r="P754" i="47" s="1"/>
  <c r="O759" i="47"/>
  <c r="P759" i="47" s="1"/>
  <c r="O767" i="47"/>
  <c r="P767" i="47" s="1"/>
  <c r="O768" i="47"/>
  <c r="P768" i="47" s="1"/>
  <c r="O769" i="47"/>
  <c r="P769" i="47" s="1"/>
  <c r="O772" i="47"/>
  <c r="P772" i="47" s="1"/>
  <c r="O777" i="47"/>
  <c r="P777" i="47" s="1"/>
  <c r="O794" i="47"/>
  <c r="P794" i="47" s="1"/>
  <c r="O799" i="47"/>
  <c r="P799" i="47" s="1"/>
  <c r="O700" i="47"/>
  <c r="P700" i="47" s="1"/>
  <c r="O701" i="47"/>
  <c r="P701" i="47" s="1"/>
  <c r="O702" i="47"/>
  <c r="P702" i="47" s="1"/>
  <c r="O712" i="47"/>
  <c r="P712" i="47" s="1"/>
  <c r="O713" i="47"/>
  <c r="P713" i="47" s="1"/>
  <c r="O714" i="47"/>
  <c r="P714" i="47" s="1"/>
  <c r="O732" i="47"/>
  <c r="P732" i="47" s="1"/>
  <c r="O733" i="47"/>
  <c r="P733" i="47" s="1"/>
  <c r="O734" i="47"/>
  <c r="P734" i="47" s="1"/>
  <c r="O752" i="47"/>
  <c r="P752" i="47" s="1"/>
  <c r="O758" i="47"/>
  <c r="P758" i="47" s="1"/>
  <c r="O780" i="47"/>
  <c r="P780" i="47" s="1"/>
  <c r="O793" i="47"/>
  <c r="P793" i="47" s="1"/>
  <c r="O798" i="47"/>
  <c r="P798" i="47" s="1"/>
  <c r="O737" i="47"/>
  <c r="P737" i="47" s="1"/>
  <c r="O738" i="47"/>
  <c r="P738" i="47" s="1"/>
  <c r="O739" i="47"/>
  <c r="P739" i="47" s="1"/>
  <c r="O757" i="47"/>
  <c r="P757" i="47" s="1"/>
  <c r="O787" i="47"/>
  <c r="P787" i="47" s="1"/>
  <c r="O788" i="47"/>
  <c r="P788" i="47" s="1"/>
  <c r="O789" i="47"/>
  <c r="P789" i="47" s="1"/>
  <c r="O792" i="47"/>
  <c r="P792" i="47" s="1"/>
  <c r="O797" i="47"/>
  <c r="P797" i="47" s="1"/>
  <c r="O742" i="47"/>
  <c r="P742" i="47" s="1"/>
  <c r="O743" i="47"/>
  <c r="P743" i="47" s="1"/>
  <c r="O744" i="47"/>
  <c r="P744" i="47" s="1"/>
  <c r="O760" i="47"/>
  <c r="P760" i="47" s="1"/>
  <c r="O800" i="47"/>
  <c r="P800" i="47" s="1"/>
  <c r="O762" i="47"/>
  <c r="P762" i="47" s="1"/>
  <c r="O763" i="47"/>
  <c r="P763" i="47" s="1"/>
  <c r="O764" i="47"/>
  <c r="P764" i="47" s="1"/>
  <c r="O782" i="47"/>
  <c r="P782" i="47" s="1"/>
  <c r="O783" i="47"/>
  <c r="P783" i="47" s="1"/>
  <c r="O784" i="47"/>
  <c r="P784" i="47" s="1"/>
  <c r="O802" i="47"/>
  <c r="P802" i="47" s="1"/>
  <c r="O803" i="47"/>
  <c r="P803" i="47" s="1"/>
  <c r="O804" i="47"/>
  <c r="P804" i="47" s="1"/>
  <c r="B5" i="3"/>
  <c r="R6" i="45" l="1"/>
  <c r="R8" i="45"/>
  <c r="O6" i="45"/>
  <c r="R42" i="45"/>
  <c r="L34" i="45"/>
  <c r="N34" i="45" s="1"/>
  <c r="R34" i="45"/>
  <c r="F162" i="45"/>
  <c r="O28" i="45"/>
  <c r="L42" i="45"/>
  <c r="N42" i="45" s="1"/>
  <c r="L7" i="45"/>
  <c r="N7" i="45" s="1"/>
  <c r="O7" i="45"/>
  <c r="L27" i="45"/>
  <c r="N27" i="45" s="1"/>
  <c r="L30" i="45"/>
  <c r="N30" i="45" s="1"/>
  <c r="O30" i="45"/>
  <c r="O62" i="45"/>
  <c r="L62" i="45"/>
  <c r="N62" i="45" s="1"/>
  <c r="L41" i="45"/>
  <c r="N41" i="45" s="1"/>
  <c r="R41" i="45"/>
  <c r="R32" i="45"/>
  <c r="L37" i="45"/>
  <c r="N37" i="45" s="1"/>
  <c r="R12" i="45"/>
  <c r="L9" i="45"/>
  <c r="N9" i="45" s="1"/>
  <c r="O21" i="45"/>
  <c r="R20" i="45"/>
  <c r="R27" i="45"/>
  <c r="L32" i="45"/>
  <c r="N32" i="45" s="1"/>
  <c r="L20" i="45"/>
  <c r="N20" i="45" s="1"/>
  <c r="O9" i="45"/>
  <c r="L12" i="45"/>
  <c r="N12" i="45" s="1"/>
  <c r="R21" i="45"/>
  <c r="O36" i="45"/>
  <c r="L36" i="45"/>
  <c r="N36" i="45" s="1"/>
  <c r="O29" i="45"/>
  <c r="L29" i="45"/>
  <c r="N29" i="45" s="1"/>
  <c r="O49" i="45"/>
  <c r="O152" i="45"/>
  <c r="L132" i="45"/>
  <c r="N132" i="45" s="1"/>
  <c r="R132" i="45"/>
  <c r="L133" i="45"/>
  <c r="N133" i="45" s="1"/>
  <c r="R152" i="45"/>
  <c r="O129" i="45"/>
  <c r="R129" i="45"/>
  <c r="L139" i="45"/>
  <c r="N139" i="45" s="1"/>
  <c r="O133" i="45"/>
  <c r="R139" i="45"/>
  <c r="R154" i="45"/>
  <c r="R157" i="45"/>
  <c r="O154" i="45"/>
  <c r="L155" i="45"/>
  <c r="N155" i="45" s="1"/>
  <c r="L157" i="45"/>
  <c r="N157" i="45" s="1"/>
  <c r="R134" i="45"/>
  <c r="R49" i="45"/>
  <c r="O66" i="45"/>
  <c r="R57" i="45"/>
  <c r="O57" i="45"/>
  <c r="R66" i="45"/>
  <c r="R63" i="45"/>
  <c r="L68" i="45"/>
  <c r="N68" i="45" s="1"/>
  <c r="R64" i="45"/>
  <c r="L63" i="45"/>
  <c r="N63" i="45" s="1"/>
  <c r="R68" i="45"/>
  <c r="O69" i="45"/>
  <c r="O64" i="45"/>
  <c r="L69" i="45"/>
  <c r="N69" i="45" s="1"/>
  <c r="R143" i="45"/>
  <c r="O143" i="45"/>
  <c r="L143" i="45"/>
  <c r="N143" i="45" s="1"/>
  <c r="F14" i="45"/>
  <c r="H14" i="45" s="1"/>
  <c r="J14" i="45" s="1"/>
  <c r="O14" i="45" s="1"/>
  <c r="R24" i="45"/>
  <c r="L153" i="45"/>
  <c r="N153" i="45" s="1"/>
  <c r="L65" i="45"/>
  <c r="N65" i="45" s="1"/>
  <c r="O155" i="45"/>
  <c r="R51" i="45"/>
  <c r="O65" i="45"/>
  <c r="O40" i="45"/>
  <c r="H18" i="45"/>
  <c r="I18" i="45" s="1"/>
  <c r="J18" i="45" s="1"/>
  <c r="O18" i="45" s="1"/>
  <c r="L134" i="45"/>
  <c r="N134" i="45" s="1"/>
  <c r="O153" i="45"/>
  <c r="R37" i="45"/>
  <c r="O51" i="45"/>
  <c r="R40" i="45"/>
  <c r="H4" i="45"/>
  <c r="I4" i="45" s="1"/>
  <c r="L130" i="45"/>
  <c r="N130" i="45" s="1"/>
  <c r="R130" i="45"/>
  <c r="O130" i="45"/>
  <c r="O39" i="45"/>
  <c r="R39" i="45"/>
  <c r="L39" i="45"/>
  <c r="N39" i="45" s="1"/>
  <c r="L13" i="45"/>
  <c r="N13" i="45" s="1"/>
  <c r="R13" i="45"/>
  <c r="O13" i="45"/>
  <c r="S555" i="47"/>
  <c r="D167" i="45" s="1"/>
  <c r="S297" i="47"/>
  <c r="O140" i="45"/>
  <c r="L140" i="45"/>
  <c r="N140" i="45" s="1"/>
  <c r="R140" i="45"/>
  <c r="H150" i="45"/>
  <c r="J150" i="45" s="1"/>
  <c r="J167" i="45" s="1"/>
  <c r="O144" i="45"/>
  <c r="L144" i="45"/>
  <c r="N144" i="45" s="1"/>
  <c r="R144" i="45"/>
  <c r="G38" i="45"/>
  <c r="G162" i="45" s="1"/>
  <c r="O149" i="45"/>
  <c r="L149" i="45"/>
  <c r="N149" i="45" s="1"/>
  <c r="R149" i="45"/>
  <c r="O81" i="45"/>
  <c r="L81" i="45"/>
  <c r="N81" i="45" s="1"/>
  <c r="R81" i="45"/>
  <c r="D47" i="45"/>
  <c r="H47" i="45" s="1"/>
  <c r="J47" i="45" s="1"/>
  <c r="T953" i="47"/>
  <c r="R146" i="45"/>
  <c r="L146" i="45"/>
  <c r="N146" i="45" s="1"/>
  <c r="O146" i="45"/>
  <c r="R61" i="45"/>
  <c r="O61" i="45"/>
  <c r="L61" i="45"/>
  <c r="N61" i="45" s="1"/>
  <c r="L160" i="45"/>
  <c r="R160" i="45"/>
  <c r="R5" i="45"/>
  <c r="O5" i="45"/>
  <c r="L5" i="45"/>
  <c r="N5" i="45" s="1"/>
  <c r="R145" i="45"/>
  <c r="L145" i="45"/>
  <c r="N145" i="45" s="1"/>
  <c r="O145" i="45"/>
  <c r="H38" i="45"/>
  <c r="J38" i="45" s="1"/>
  <c r="E35" i="37"/>
  <c r="G163" i="45" l="1"/>
  <c r="L14" i="45"/>
  <c r="N14" i="45" s="1"/>
  <c r="R14" i="45"/>
  <c r="L18" i="45"/>
  <c r="N18" i="45" s="1"/>
  <c r="I162" i="45"/>
  <c r="K163" i="45" s="1"/>
  <c r="R18" i="45"/>
  <c r="J4" i="45"/>
  <c r="R4" i="45" s="1"/>
  <c r="R38" i="45"/>
  <c r="L38" i="45"/>
  <c r="N38" i="45" s="1"/>
  <c r="O38" i="45"/>
  <c r="R47" i="45"/>
  <c r="L47" i="45"/>
  <c r="N47" i="45" s="1"/>
  <c r="O47" i="45"/>
  <c r="R150" i="45"/>
  <c r="O150" i="45"/>
  <c r="L150" i="45"/>
  <c r="N150" i="45" s="1"/>
  <c r="N167" i="45" s="1"/>
  <c r="D44" i="45"/>
  <c r="H44" i="45" s="1"/>
  <c r="J44" i="45" s="1"/>
  <c r="L4" i="45" l="1"/>
  <c r="N4" i="45" s="1"/>
  <c r="O4" i="45"/>
  <c r="L44" i="45"/>
  <c r="N44" i="45" s="1"/>
  <c r="R44" i="45"/>
  <c r="O44" i="45"/>
  <c r="T896" i="47" l="1"/>
  <c r="S896" i="47" s="1"/>
  <c r="E34" i="6"/>
  <c r="F34" i="6" s="1"/>
  <c r="I27" i="29" l="1"/>
  <c r="I26" i="29"/>
  <c r="E67" i="6"/>
  <c r="C67" i="6"/>
  <c r="F76" i="6"/>
  <c r="E76" i="6"/>
  <c r="J28" i="29"/>
  <c r="D76" i="6"/>
  <c r="C76" i="6"/>
  <c r="I28" i="29" l="1"/>
  <c r="H28" i="29"/>
  <c r="G28" i="29"/>
  <c r="F28" i="29"/>
  <c r="E28" i="29"/>
  <c r="D28" i="29"/>
  <c r="C28" i="29"/>
  <c r="B28" i="29"/>
  <c r="C22" i="29"/>
  <c r="E35" i="6"/>
  <c r="F35" i="6" s="1"/>
  <c r="E33" i="6"/>
  <c r="F33" i="6" s="1"/>
  <c r="F18" i="37"/>
  <c r="G18" i="37" s="1"/>
  <c r="H18" i="37" s="1"/>
  <c r="C64" i="3" l="1"/>
  <c r="C78" i="2"/>
  <c r="C51" i="2"/>
  <c r="B5" i="4" l="1"/>
  <c r="E64" i="3" l="1"/>
  <c r="I78" i="2"/>
  <c r="D78" i="2"/>
  <c r="C18" i="36" l="1"/>
  <c r="T917" i="47" s="1"/>
  <c r="S917" i="47" s="1"/>
  <c r="B59" i="22" l="1"/>
  <c r="B31" i="22"/>
  <c r="N18" i="37"/>
  <c r="M18" i="37"/>
  <c r="E5" i="2" l="1"/>
  <c r="D9" i="2" l="1"/>
  <c r="D9" i="3" s="1"/>
  <c r="C9" i="2"/>
  <c r="C41" i="2" s="1"/>
  <c r="C8" i="30" l="1"/>
  <c r="C18" i="37"/>
  <c r="O18" i="37"/>
  <c r="L18" i="37"/>
  <c r="K18" i="37"/>
  <c r="A1" i="37"/>
  <c r="C48" i="4"/>
  <c r="C58" i="29"/>
  <c r="B8" i="29"/>
  <c r="D9" i="6"/>
  <c r="C9" i="6"/>
  <c r="C55" i="2"/>
  <c r="A3" i="20" l="1"/>
  <c r="D14" i="20"/>
  <c r="B14" i="20"/>
  <c r="D15" i="27"/>
  <c r="B15" i="27"/>
  <c r="A3" i="27"/>
  <c r="A1" i="24"/>
  <c r="J20" i="37" l="1"/>
  <c r="P20" i="37" s="1"/>
  <c r="R20" i="37" s="1"/>
  <c r="C20" i="37" s="1"/>
  <c r="T20" i="37" l="1"/>
  <c r="F20" i="36"/>
  <c r="J26" i="37" l="1"/>
  <c r="P26" i="37" s="1"/>
  <c r="R26" i="37" s="1"/>
  <c r="C26" i="37" s="1"/>
  <c r="J25" i="37"/>
  <c r="P25" i="37" s="1"/>
  <c r="R25" i="37" s="1"/>
  <c r="C25" i="37" s="1"/>
  <c r="J24" i="37"/>
  <c r="P24" i="37" s="1"/>
  <c r="R24" i="37" s="1"/>
  <c r="C24" i="37" s="1"/>
  <c r="J22" i="37"/>
  <c r="P22" i="37" s="1"/>
  <c r="R22" i="37" s="1"/>
  <c r="C22" i="37" s="1"/>
  <c r="J23" i="37"/>
  <c r="P23" i="37" s="1"/>
  <c r="R23" i="37" s="1"/>
  <c r="C23" i="37" s="1"/>
  <c r="W33" i="37"/>
  <c r="V33" i="37"/>
  <c r="T26" i="37" l="1"/>
  <c r="T25" i="37"/>
  <c r="T24" i="37"/>
  <c r="T23" i="37"/>
  <c r="T22" i="37"/>
  <c r="G39" i="22" l="1"/>
  <c r="G11" i="22"/>
  <c r="D59" i="22"/>
  <c r="D31" i="22"/>
  <c r="G40" i="22" l="1"/>
  <c r="G41" i="22"/>
  <c r="G42" i="22"/>
  <c r="G43" i="22"/>
  <c r="G44" i="22"/>
  <c r="G45" i="22"/>
  <c r="G46" i="22"/>
  <c r="G47" i="22"/>
  <c r="G48" i="22"/>
  <c r="G49" i="22"/>
  <c r="G50" i="22"/>
  <c r="G51" i="22"/>
  <c r="G52" i="22"/>
  <c r="G53" i="22"/>
  <c r="G54" i="22"/>
  <c r="G13" i="22"/>
  <c r="G14" i="22"/>
  <c r="G15" i="22"/>
  <c r="G16" i="22"/>
  <c r="G17" i="22"/>
  <c r="G18" i="22"/>
  <c r="G19" i="22"/>
  <c r="G20" i="22"/>
  <c r="G21" i="22"/>
  <c r="G22" i="22"/>
  <c r="G23" i="22"/>
  <c r="G24" i="22"/>
  <c r="G25" i="22"/>
  <c r="G26" i="22"/>
  <c r="G12" i="22"/>
  <c r="F18" i="36" l="1"/>
  <c r="F13" i="36"/>
  <c r="B5" i="36"/>
  <c r="A1" i="36"/>
  <c r="U33" i="37"/>
  <c r="S33" i="37"/>
  <c r="Q33" i="37"/>
  <c r="O33" i="37"/>
  <c r="N33" i="37"/>
  <c r="M33" i="37"/>
  <c r="L33" i="37"/>
  <c r="K33" i="37"/>
  <c r="I33" i="37"/>
  <c r="H33" i="37"/>
  <c r="G33" i="37"/>
  <c r="F33" i="37"/>
  <c r="E33" i="37"/>
  <c r="J32" i="37"/>
  <c r="P32" i="37" s="1"/>
  <c r="R32" i="37" s="1"/>
  <c r="J31" i="37"/>
  <c r="P31" i="37" s="1"/>
  <c r="R31" i="37" s="1"/>
  <c r="J30" i="37"/>
  <c r="P30" i="37" s="1"/>
  <c r="R30" i="37" s="1"/>
  <c r="J29" i="37"/>
  <c r="P29" i="37" s="1"/>
  <c r="R29" i="37" s="1"/>
  <c r="J28" i="37"/>
  <c r="P28" i="37" s="1"/>
  <c r="R28" i="37" s="1"/>
  <c r="C28" i="37" s="1"/>
  <c r="J27" i="37"/>
  <c r="P27" i="37" s="1"/>
  <c r="R27" i="37" s="1"/>
  <c r="C27" i="37" s="1"/>
  <c r="J21" i="37"/>
  <c r="P21" i="37" s="1"/>
  <c r="R21" i="37" s="1"/>
  <c r="C21" i="37" s="1"/>
  <c r="J19" i="37"/>
  <c r="P19" i="37" s="1"/>
  <c r="I18" i="37"/>
  <c r="E6" i="37"/>
  <c r="C20" i="30"/>
  <c r="B5" i="30"/>
  <c r="A1" i="30"/>
  <c r="F59" i="22"/>
  <c r="E59" i="22"/>
  <c r="E29" i="3"/>
  <c r="F29" i="3" s="1"/>
  <c r="C59" i="22"/>
  <c r="G58" i="22"/>
  <c r="G57" i="22"/>
  <c r="G56" i="22"/>
  <c r="G55" i="22"/>
  <c r="F31" i="22"/>
  <c r="E31" i="22"/>
  <c r="E26" i="3"/>
  <c r="F26" i="3" s="1"/>
  <c r="C31" i="22"/>
  <c r="G30" i="22"/>
  <c r="G29" i="22"/>
  <c r="G28" i="22"/>
  <c r="G27" i="22"/>
  <c r="D5" i="22"/>
  <c r="A5" i="22"/>
  <c r="A1" i="22"/>
  <c r="H72" i="4"/>
  <c r="E40" i="4" s="1"/>
  <c r="F40" i="4" s="1"/>
  <c r="G72" i="4"/>
  <c r="E37" i="4" s="1"/>
  <c r="F37" i="4" s="1"/>
  <c r="F72" i="4"/>
  <c r="E72" i="4"/>
  <c r="D72" i="4"/>
  <c r="E34" i="4" s="1"/>
  <c r="F34" i="4" s="1"/>
  <c r="C72" i="4"/>
  <c r="E30" i="4" s="1"/>
  <c r="F30" i="4" s="1"/>
  <c r="D9" i="4"/>
  <c r="C9" i="4"/>
  <c r="A5" i="4"/>
  <c r="A1" i="4"/>
  <c r="H22" i="29"/>
  <c r="G22" i="29"/>
  <c r="F22" i="29"/>
  <c r="E22" i="29"/>
  <c r="D22" i="29"/>
  <c r="I21" i="29"/>
  <c r="I20" i="29"/>
  <c r="I19" i="29"/>
  <c r="T252" i="47" s="1"/>
  <c r="S252" i="47" s="1"/>
  <c r="D35" i="45" s="1"/>
  <c r="H35" i="45" s="1"/>
  <c r="J35" i="45" s="1"/>
  <c r="I18" i="29"/>
  <c r="H16" i="29"/>
  <c r="G16" i="29"/>
  <c r="F16" i="29"/>
  <c r="E16" i="29"/>
  <c r="D16" i="29"/>
  <c r="C16" i="29"/>
  <c r="C23" i="29" s="1"/>
  <c r="B16" i="29"/>
  <c r="B23" i="29" s="1"/>
  <c r="I15" i="29"/>
  <c r="I14" i="29"/>
  <c r="I13" i="29"/>
  <c r="I12" i="29"/>
  <c r="I11" i="29"/>
  <c r="B5" i="29"/>
  <c r="A1" i="29"/>
  <c r="G64" i="6"/>
  <c r="E27" i="6" s="1"/>
  <c r="F27" i="6" s="1"/>
  <c r="F64" i="6"/>
  <c r="E64" i="6"/>
  <c r="D64" i="6"/>
  <c r="T385" i="47" s="1"/>
  <c r="C64" i="6"/>
  <c r="E10" i="6"/>
  <c r="F10" i="6" s="1"/>
  <c r="B5" i="6"/>
  <c r="A5" i="6"/>
  <c r="A1" i="6"/>
  <c r="H64" i="3"/>
  <c r="E33" i="3" s="1"/>
  <c r="F33" i="3" s="1"/>
  <c r="G64" i="3"/>
  <c r="E17" i="3" s="1"/>
  <c r="F17" i="3" s="1"/>
  <c r="F64" i="3"/>
  <c r="E13" i="3" s="1"/>
  <c r="F13" i="3" s="1"/>
  <c r="E23" i="3"/>
  <c r="F23" i="3" s="1"/>
  <c r="D64" i="3"/>
  <c r="E20" i="3" s="1"/>
  <c r="F20" i="3" s="1"/>
  <c r="E10" i="3"/>
  <c r="F10" i="3" s="1"/>
  <c r="C41" i="3"/>
  <c r="C41" i="6" s="1"/>
  <c r="D36" i="3"/>
  <c r="E16" i="3"/>
  <c r="F16" i="3" s="1"/>
  <c r="E12" i="3"/>
  <c r="F12" i="3" s="1"/>
  <c r="E11" i="3"/>
  <c r="F11" i="3" s="1"/>
  <c r="C9" i="3"/>
  <c r="A5" i="3"/>
  <c r="A1" i="3"/>
  <c r="H78" i="2"/>
  <c r="E29" i="2" s="1"/>
  <c r="F29" i="2" s="1"/>
  <c r="G78" i="2"/>
  <c r="E18" i="2" s="1"/>
  <c r="F18" i="2" s="1"/>
  <c r="F78" i="2"/>
  <c r="E78" i="2"/>
  <c r="E22" i="2" s="1"/>
  <c r="F22" i="2" s="1"/>
  <c r="E15" i="2"/>
  <c r="F15" i="2" s="1"/>
  <c r="E10" i="2"/>
  <c r="F10" i="2" s="1"/>
  <c r="D36" i="2"/>
  <c r="E28" i="2"/>
  <c r="F28" i="2" s="1"/>
  <c r="E14" i="2"/>
  <c r="F14" i="2" s="1"/>
  <c r="A1" i="2"/>
  <c r="A6" i="20"/>
  <c r="A1" i="20"/>
  <c r="E33" i="28"/>
  <c r="C33" i="28"/>
  <c r="E15" i="28"/>
  <c r="C15" i="28"/>
  <c r="B6" i="28"/>
  <c r="B6" i="20" s="1"/>
  <c r="A6" i="28"/>
  <c r="A3" i="28"/>
  <c r="A1" i="28"/>
  <c r="D25" i="27"/>
  <c r="B25" i="27"/>
  <c r="A1" i="27"/>
  <c r="S385" i="47" l="1"/>
  <c r="T341" i="47"/>
  <c r="T951" i="47" s="1"/>
  <c r="E25" i="2"/>
  <c r="F25" i="2" s="1"/>
  <c r="L35" i="45"/>
  <c r="N35" i="45" s="1"/>
  <c r="R35" i="45"/>
  <c r="O35" i="45"/>
  <c r="T157" i="47"/>
  <c r="S157" i="47" s="1"/>
  <c r="D26" i="45" s="1"/>
  <c r="H26" i="45" s="1"/>
  <c r="J26" i="45" s="1"/>
  <c r="T299" i="47"/>
  <c r="S299" i="47" s="1"/>
  <c r="D46" i="45" s="1"/>
  <c r="H46" i="45" s="1"/>
  <c r="J46" i="45" s="1"/>
  <c r="T156" i="47"/>
  <c r="T298" i="47"/>
  <c r="J14" i="29"/>
  <c r="E17" i="6"/>
  <c r="F17" i="6" s="1"/>
  <c r="T32" i="37"/>
  <c r="C32" i="37"/>
  <c r="T31" i="37"/>
  <c r="C31" i="37"/>
  <c r="E14" i="6"/>
  <c r="F14" i="6" s="1"/>
  <c r="E11" i="6"/>
  <c r="F11" i="6" s="1"/>
  <c r="T30" i="37"/>
  <c r="C30" i="37"/>
  <c r="T29" i="37"/>
  <c r="C29" i="37"/>
  <c r="T28" i="37"/>
  <c r="T27" i="37"/>
  <c r="T21" i="37"/>
  <c r="E23" i="29"/>
  <c r="G23" i="29"/>
  <c r="C60" i="29"/>
  <c r="H23" i="29"/>
  <c r="C61" i="29"/>
  <c r="E10" i="4"/>
  <c r="F10" i="4" s="1"/>
  <c r="G31" i="22"/>
  <c r="E22" i="4" s="1"/>
  <c r="F22" i="4" s="1"/>
  <c r="D36" i="6"/>
  <c r="C65" i="29"/>
  <c r="I22" i="29"/>
  <c r="F23" i="29"/>
  <c r="D23" i="29"/>
  <c r="E13" i="2"/>
  <c r="F13" i="2" s="1"/>
  <c r="F19" i="36"/>
  <c r="D43" i="4"/>
  <c r="C36" i="3"/>
  <c r="F21" i="36"/>
  <c r="P33" i="37"/>
  <c r="R19" i="37"/>
  <c r="I16" i="29"/>
  <c r="C62" i="29"/>
  <c r="J33" i="37"/>
  <c r="G59" i="22"/>
  <c r="D55" i="45" l="1"/>
  <c r="H55" i="45" s="1"/>
  <c r="J55" i="45" s="1"/>
  <c r="S341" i="47"/>
  <c r="O46" i="45"/>
  <c r="L46" i="45"/>
  <c r="N46" i="45" s="1"/>
  <c r="R46" i="45"/>
  <c r="L26" i="45"/>
  <c r="N26" i="45" s="1"/>
  <c r="R26" i="45"/>
  <c r="O26" i="45"/>
  <c r="T179" i="47"/>
  <c r="T947" i="47" s="1"/>
  <c r="S298" i="47"/>
  <c r="V298" i="47"/>
  <c r="S156" i="47"/>
  <c r="V156" i="47"/>
  <c r="T5" i="47"/>
  <c r="E26" i="4"/>
  <c r="F26" i="4" s="1"/>
  <c r="E21" i="2"/>
  <c r="F21" i="2" s="1"/>
  <c r="I23" i="29"/>
  <c r="C68" i="29" s="1"/>
  <c r="C19" i="37"/>
  <c r="C33" i="37" s="1"/>
  <c r="E22" i="6" s="1"/>
  <c r="F22" i="6" s="1"/>
  <c r="E36" i="3"/>
  <c r="F36" i="3" s="1"/>
  <c r="C22" i="30"/>
  <c r="C66" i="29"/>
  <c r="T19" i="37"/>
  <c r="T33" i="37" s="1"/>
  <c r="R33" i="37"/>
  <c r="C43" i="4"/>
  <c r="D166" i="45" l="1"/>
  <c r="R55" i="45"/>
  <c r="L55" i="45"/>
  <c r="N55" i="45" s="1"/>
  <c r="O55" i="45"/>
  <c r="T892" i="47"/>
  <c r="S892" i="47" s="1"/>
  <c r="D25" i="45"/>
  <c r="H25" i="45" s="1"/>
  <c r="J25" i="45" s="1"/>
  <c r="S5" i="47"/>
  <c r="V5" i="47"/>
  <c r="T946" i="47"/>
  <c r="T948" i="47" s="1"/>
  <c r="D45" i="45"/>
  <c r="S179" i="47"/>
  <c r="E43" i="4"/>
  <c r="F43" i="4" s="1"/>
  <c r="V555" i="47"/>
  <c r="D70" i="29"/>
  <c r="C36" i="6"/>
  <c r="V341" i="47" s="1"/>
  <c r="C70" i="29"/>
  <c r="D164" i="45" l="1"/>
  <c r="H45" i="45"/>
  <c r="J45" i="45" s="1"/>
  <c r="D165" i="45"/>
  <c r="R25" i="45"/>
  <c r="O25" i="45"/>
  <c r="L25" i="45"/>
  <c r="N25" i="45" s="1"/>
  <c r="J164" i="45"/>
  <c r="D158" i="45"/>
  <c r="H158" i="45" s="1"/>
  <c r="J158" i="45" s="1"/>
  <c r="E32" i="6"/>
  <c r="F32" i="6" s="1"/>
  <c r="R45" i="45" l="1"/>
  <c r="O45" i="45"/>
  <c r="L45" i="45"/>
  <c r="N45" i="45" s="1"/>
  <c r="N165" i="45" s="1"/>
  <c r="J165" i="45"/>
  <c r="N164" i="45"/>
  <c r="L158" i="45"/>
  <c r="R158" i="45"/>
  <c r="C15" i="30"/>
  <c r="E36" i="6"/>
  <c r="F36" i="6" s="1"/>
  <c r="T895" i="47"/>
  <c r="T891" i="47" s="1"/>
  <c r="T954" i="47" s="1"/>
  <c r="T955" i="47" s="1"/>
  <c r="T957" i="47" s="1"/>
  <c r="C12" i="30" l="1"/>
  <c r="S895" i="47"/>
  <c r="S891" i="47" l="1"/>
  <c r="W939" i="47" s="1"/>
  <c r="X939" i="47" s="1"/>
  <c r="D159" i="45"/>
  <c r="D163" i="45" l="1"/>
  <c r="D168" i="45"/>
  <c r="F159" i="45"/>
  <c r="F52" i="45" s="1"/>
  <c r="H52" i="45" s="1"/>
  <c r="J52" i="45" s="1"/>
  <c r="O52" i="45" l="1"/>
  <c r="R52" i="45"/>
  <c r="J166" i="45"/>
  <c r="L52" i="45"/>
  <c r="N52" i="45" s="1"/>
  <c r="N166" i="45" s="1"/>
  <c r="N163" i="45" s="1"/>
  <c r="H159" i="45"/>
  <c r="J159" i="45" s="1"/>
  <c r="J168" i="45" l="1"/>
  <c r="L159" i="45"/>
  <c r="R159" i="45"/>
  <c r="R1" i="45" s="1"/>
  <c r="E33" i="2"/>
  <c r="F33" i="2" s="1"/>
  <c r="C36" i="2"/>
  <c r="V179" i="47" l="1"/>
  <c r="C23" i="30"/>
  <c r="E36" i="2"/>
  <c r="F36" i="2" s="1"/>
  <c r="C25" i="30" l="1"/>
  <c r="C11" i="30" s="1"/>
  <c r="C13" i="30" s="1"/>
  <c r="D15" i="30" l="1"/>
</calcChain>
</file>

<file path=xl/comments1.xml><?xml version="1.0" encoding="utf-8"?>
<comments xmlns="http://schemas.openxmlformats.org/spreadsheetml/2006/main">
  <authors>
    <author>Phyllis Mach</author>
  </authors>
  <commentList>
    <comment ref="D46" authorId="0">
      <text>
        <r>
          <rPr>
            <b/>
            <sz val="9"/>
            <color indexed="81"/>
            <rFont val="Tahoma"/>
            <family val="2"/>
          </rPr>
          <t>Phyllis Mach:</t>
        </r>
        <r>
          <rPr>
            <sz val="9"/>
            <color indexed="81"/>
            <rFont val="Tahoma"/>
            <family val="2"/>
          </rPr>
          <t xml:space="preserve">
IESO invoiced the Ministry of Energy 50% of costs for Indigenous Community Energy Symposym</t>
        </r>
      </text>
    </comment>
    <comment ref="D47" authorId="0">
      <text>
        <r>
          <rPr>
            <b/>
            <sz val="9"/>
            <color indexed="81"/>
            <rFont val="Tahoma"/>
            <family val="2"/>
          </rPr>
          <t xml:space="preserve">Phyllis Mach:
</t>
        </r>
        <r>
          <rPr>
            <sz val="9"/>
            <color indexed="81"/>
            <rFont val="Tahoma"/>
            <family val="2"/>
          </rPr>
          <t xml:space="preserve">
MOECC (No drop down box available)</t>
        </r>
      </text>
    </comment>
  </commentList>
</comments>
</file>

<file path=xl/comments2.xml><?xml version="1.0" encoding="utf-8"?>
<comments xmlns="http://schemas.openxmlformats.org/spreadsheetml/2006/main">
  <authors>
    <author>Noor, Khalida (FIN)</author>
  </authors>
  <commentList>
    <comment ref="C60" authorId="0">
      <text>
        <r>
          <rPr>
            <b/>
            <sz val="9"/>
            <color indexed="81"/>
            <rFont val="Tahoma"/>
            <family val="2"/>
          </rPr>
          <t>OPCD:</t>
        </r>
        <r>
          <rPr>
            <sz val="9"/>
            <color indexed="81"/>
            <rFont val="Tahoma"/>
            <family val="2"/>
          </rPr>
          <t xml:space="preserve">
The net book value of an asset is calculated by deducting the accumulated amortization of an asset from its original cost.  This number must agree to Tangible Capital Asset as at March 31, 2015 audited financial statement. 
</t>
        </r>
      </text>
    </comment>
    <comment ref="C61" authorId="0">
      <text>
        <r>
          <rPr>
            <b/>
            <sz val="9"/>
            <color indexed="81"/>
            <rFont val="Tahoma"/>
            <family val="2"/>
          </rPr>
          <t>OPCD:</t>
        </r>
        <r>
          <rPr>
            <sz val="9"/>
            <color indexed="81"/>
            <rFont val="Tahoma"/>
            <family val="2"/>
          </rPr>
          <t xml:space="preserve">
Captures purchases of new tangible capital asset as well as additions to CIP. </t>
        </r>
      </text>
    </comment>
    <comment ref="C63" authorId="0">
      <text>
        <r>
          <rPr>
            <b/>
            <sz val="9"/>
            <color indexed="81"/>
            <rFont val="Tahoma"/>
            <family val="2"/>
          </rPr>
          <t>OPCD:</t>
        </r>
        <r>
          <rPr>
            <sz val="9"/>
            <color indexed="81"/>
            <rFont val="Tahoma"/>
            <family val="2"/>
          </rPr>
          <t xml:space="preserve">
Disposal of a fixed asset is the withdrawal of a fixed asset from use upon the completion of its useful life or due to lower productivity in its later life. If an asset has a salvage value, it is likely that the disposal will cause gain or loss. When a fixed asset is sold at a price higher than its carrying amount at the date of disposal, the excess of sale proceeds over the carrying amount is recognized as gain. On the other hand, if a fixed asset is sold at a price lower than its carrying amount at the date of disposal, a loss is recognized equal to the excess of carrying amount over the sale proceeds.
</t>
        </r>
      </text>
    </comment>
  </commentList>
</comments>
</file>

<file path=xl/comments3.xml><?xml version="1.0" encoding="utf-8"?>
<comments xmlns="http://schemas.openxmlformats.org/spreadsheetml/2006/main">
  <authors>
    <author>Li, Wendy (TBS)</author>
  </authors>
  <commentList>
    <comment ref="A70" authorId="0">
      <text>
        <r>
          <rPr>
            <b/>
            <sz val="9"/>
            <color indexed="81"/>
            <rFont val="Tahoma"/>
            <family val="2"/>
          </rPr>
          <t>Li, Wendy (TBS):</t>
        </r>
        <r>
          <rPr>
            <sz val="9"/>
            <color indexed="81"/>
            <rFont val="Tahoma"/>
            <family val="2"/>
          </rPr>
          <t xml:space="preserve">
If entity level TCA gross or AA does not tie to onsolidated amounts. Investigate and see if differences need to be writted off.
If entity reports differently, need to align with provincial categories.</t>
        </r>
      </text>
    </comment>
  </commentList>
</comments>
</file>

<file path=xl/comments4.xml><?xml version="1.0" encoding="utf-8"?>
<comments xmlns="http://schemas.openxmlformats.org/spreadsheetml/2006/main">
  <authors>
    <author>Li, Wendy (TBS)</author>
  </authors>
  <commentList>
    <comment ref="BC8" authorId="0">
      <text>
        <r>
          <rPr>
            <b/>
            <sz val="9"/>
            <color indexed="81"/>
            <rFont val="Tahoma"/>
            <family val="2"/>
          </rPr>
          <t>Li, Wendy (TBS):</t>
        </r>
        <r>
          <rPr>
            <sz val="9"/>
            <color indexed="81"/>
            <rFont val="Tahoma"/>
            <family val="2"/>
          </rPr>
          <t xml:space="preserve">
Metrolinx was the agency for trial. Orgingal forms were not fixed to match Longsheet, e.g. DCC in year received. Adjustments to source were done throught manual journals.</t>
        </r>
      </text>
    </comment>
    <comment ref="AY26" authorId="0">
      <text>
        <r>
          <rPr>
            <b/>
            <sz val="9"/>
            <color indexed="81"/>
            <rFont val="Tahoma"/>
            <family val="2"/>
          </rPr>
          <t>Li, Wendy (TBS):</t>
        </r>
        <r>
          <rPr>
            <sz val="9"/>
            <color indexed="81"/>
            <rFont val="Tahoma"/>
            <family val="2"/>
          </rPr>
          <t xml:space="preserve">
long sheet shows 152, 954,855</t>
        </r>
      </text>
    </comment>
    <comment ref="BC29" authorId="0">
      <text>
        <r>
          <rPr>
            <b/>
            <sz val="9"/>
            <color indexed="81"/>
            <rFont val="Tahoma"/>
            <family val="2"/>
          </rPr>
          <t xml:space="preserve">Li, Wendy (TBS):
</t>
        </r>
        <r>
          <rPr>
            <sz val="9"/>
            <color indexed="81"/>
            <rFont val="Tahoma"/>
            <family val="2"/>
          </rPr>
          <t>should be mapped to tax receivable in Hyperion.</t>
        </r>
      </text>
    </comment>
    <comment ref="AZ77" authorId="0">
      <text>
        <r>
          <rPr>
            <b/>
            <sz val="9"/>
            <color indexed="81"/>
            <rFont val="Tahoma"/>
            <family val="2"/>
          </rPr>
          <t>Li, Wendy (TBS):</t>
        </r>
        <r>
          <rPr>
            <sz val="9"/>
            <color indexed="81"/>
            <rFont val="Tahoma"/>
            <family val="2"/>
          </rPr>
          <t xml:space="preserve">
eliminated on OG side</t>
        </r>
      </text>
    </comment>
    <comment ref="D356" authorId="0">
      <text>
        <r>
          <rPr>
            <b/>
            <sz val="9"/>
            <color indexed="81"/>
            <rFont val="Tahoma"/>
            <family val="2"/>
          </rPr>
          <t>Li, Wendy (TBS):</t>
        </r>
        <r>
          <rPr>
            <sz val="9"/>
            <color indexed="81"/>
            <rFont val="Tahoma"/>
            <family val="2"/>
          </rPr>
          <t xml:space="preserve">
recovery accounts signs have not been determined.</t>
        </r>
      </text>
    </comment>
    <comment ref="AZ390" authorId="0">
      <text>
        <r>
          <rPr>
            <b/>
            <sz val="9"/>
            <color indexed="81"/>
            <rFont val="Tahoma"/>
            <family val="2"/>
          </rPr>
          <t>Li, Wendy (TBS):</t>
        </r>
        <r>
          <rPr>
            <sz val="9"/>
            <color indexed="81"/>
            <rFont val="Tahoma"/>
            <family val="2"/>
          </rPr>
          <t xml:space="preserve">
eliminated on the OG side</t>
        </r>
      </text>
    </comment>
  </commentList>
</comments>
</file>

<file path=xl/comments5.xml><?xml version="1.0" encoding="utf-8"?>
<comments xmlns="http://schemas.openxmlformats.org/spreadsheetml/2006/main">
  <authors>
    <author>+`````-**-+</author>
  </authors>
  <commentList>
    <comment ref="C385" authorId="0">
      <text>
        <r>
          <rPr>
            <sz val="9"/>
            <color indexed="81"/>
            <rFont val="Tahoma"/>
            <family val="2"/>
          </rPr>
          <t>120105 (Metrolinx) or 123105 (OFA)</t>
        </r>
      </text>
    </comment>
    <comment ref="D385" authorId="0">
      <text>
        <r>
          <rPr>
            <sz val="9"/>
            <color indexed="81"/>
            <rFont val="Tahoma"/>
            <family val="2"/>
          </rPr>
          <t>Other (Metrolinx) or Miscellaneous (OFA)</t>
        </r>
        <r>
          <rPr>
            <b/>
            <sz val="9"/>
            <color indexed="81"/>
            <rFont val="Tahoma"/>
            <family val="2"/>
          </rPr>
          <t xml:space="preserve">
</t>
        </r>
      </text>
    </comment>
    <comment ref="E385" authorId="0">
      <text>
        <r>
          <rPr>
            <sz val="9"/>
            <color indexed="81"/>
            <rFont val="Tahoma"/>
            <family val="2"/>
          </rPr>
          <t>102010 (Metrolinx) or 102999 (OFA)</t>
        </r>
      </text>
    </comment>
    <comment ref="G385" authorId="0">
      <text>
        <r>
          <rPr>
            <sz val="9"/>
            <color indexed="81"/>
            <rFont val="Tahoma"/>
            <family val="2"/>
          </rPr>
          <t>Taxes Receivable (Metrolinx) or Other Accounts Receivable (OFA)
RATIONALE:  Both Taxes Receivable and Other AR roll up to A1020 - AR (Net)</t>
        </r>
      </text>
    </comment>
    <comment ref="C474" authorId="0">
      <text>
        <r>
          <rPr>
            <sz val="9"/>
            <color indexed="81"/>
            <rFont val="Tahoma"/>
            <family val="2"/>
          </rPr>
          <t>142005 (Metrolinx) or 160205 (Agricorp) or 118235 (OEFC)</t>
        </r>
      </text>
    </comment>
    <comment ref="D474" authorId="0">
      <text>
        <r>
          <rPr>
            <sz val="9"/>
            <color indexed="81"/>
            <rFont val="Tahoma"/>
            <family val="2"/>
          </rPr>
          <t>Other Investments (Metrolinx) or Transfer Payment (Agricorp) or Accrued Interest (OEFC)</t>
        </r>
      </text>
    </comment>
    <comment ref="E474" authorId="0">
      <text>
        <r>
          <rPr>
            <sz val="9"/>
            <color indexed="81"/>
            <rFont val="Tahoma"/>
            <family val="2"/>
          </rPr>
          <t>109099 (Metrolinx) or 109030 (Agricorp) or
102999 (OEFC)</t>
        </r>
      </text>
    </comment>
    <comment ref="G474" authorId="0">
      <text>
        <r>
          <rPr>
            <sz val="9"/>
            <color indexed="81"/>
            <rFont val="Tahoma"/>
            <family val="2"/>
          </rPr>
          <t>Other Financial Assets (Metrolinx) or Prepaid Expenses (Agricorp) or Other Accounts Receivable (OEFC)</t>
        </r>
      </text>
    </comment>
    <comment ref="C475" authorId="0">
      <text>
        <r>
          <rPr>
            <sz val="9"/>
            <color indexed="81"/>
            <rFont val="Tahoma"/>
            <family val="2"/>
          </rPr>
          <t>160205 (Aricorp) or 123105 (OEFC)</t>
        </r>
      </text>
    </comment>
    <comment ref="D475" authorId="0">
      <text>
        <r>
          <rPr>
            <sz val="9"/>
            <color indexed="81"/>
            <rFont val="Tahoma"/>
            <family val="2"/>
          </rPr>
          <t>Transfer Payment (Agricorp) or Miscellaneous (OEFC)</t>
        </r>
      </text>
    </comment>
    <comment ref="E475" authorId="0">
      <text>
        <r>
          <rPr>
            <sz val="9"/>
            <color indexed="81"/>
            <rFont val="Tahoma"/>
            <family val="2"/>
          </rPr>
          <t>109030 (Agricorp)
102999 (OEFC)</t>
        </r>
      </text>
    </comment>
    <comment ref="G475" authorId="0">
      <text>
        <r>
          <rPr>
            <sz val="9"/>
            <color indexed="81"/>
            <rFont val="Tahoma"/>
            <family val="2"/>
          </rPr>
          <t xml:space="preserve">Prepaid Expenses (Agricorp) or Other Accounts Receivable - IC
</t>
        </r>
      </text>
    </comment>
    <comment ref="C601" authorId="0">
      <text>
        <r>
          <rPr>
            <sz val="9"/>
            <color indexed="81"/>
            <rFont val="Tahoma"/>
            <family val="2"/>
          </rPr>
          <t xml:space="preserve">221105 (Metrolinx &amp; FRT) or 220005 (OFA)
</t>
        </r>
      </text>
    </comment>
    <comment ref="D601" authorId="0">
      <text>
        <r>
          <rPr>
            <sz val="9"/>
            <color indexed="81"/>
            <rFont val="Tahoma"/>
            <family val="2"/>
          </rPr>
          <t>Other Accrued Liabilities (Metrolinx &amp; FRT) or Suppliers Trade Accounts Payable (OFA)</t>
        </r>
      </text>
    </comment>
    <comment ref="E601" authorId="0">
      <text>
        <r>
          <rPr>
            <sz val="9"/>
            <color indexed="81"/>
            <rFont val="Tahoma"/>
            <family val="2"/>
          </rPr>
          <t>Both COG accounts map to the same HFM Account.</t>
        </r>
      </text>
    </comment>
    <comment ref="E808" authorId="0">
      <text>
        <r>
          <rPr>
            <sz val="9"/>
            <color indexed="81"/>
            <rFont val="Tahoma"/>
            <family val="2"/>
          </rPr>
          <t>Both COG accounts map to the same HFM Account.</t>
        </r>
      </text>
    </comment>
  </commentList>
</comments>
</file>

<file path=xl/sharedStrings.xml><?xml version="1.0" encoding="utf-8"?>
<sst xmlns="http://schemas.openxmlformats.org/spreadsheetml/2006/main" count="11187" uniqueCount="2611">
  <si>
    <t xml:space="preserve">Closing Deferred Capital Contribution </t>
  </si>
  <si>
    <t>Closing Deferred Revenue</t>
  </si>
  <si>
    <t>Salaries and Wages</t>
  </si>
  <si>
    <t>Transportation and Communication</t>
  </si>
  <si>
    <t>Services</t>
  </si>
  <si>
    <t>Supplies and Equipment</t>
  </si>
  <si>
    <t>Other Transactions</t>
  </si>
  <si>
    <t>Notes:</t>
  </si>
  <si>
    <t>Fees and Licenses</t>
  </si>
  <si>
    <t>Fines and Penalties</t>
  </si>
  <si>
    <t>Sales and Rentals</t>
  </si>
  <si>
    <t>Miscellaneous</t>
  </si>
  <si>
    <t>Accounts Receivable:</t>
  </si>
  <si>
    <t>($000's)</t>
  </si>
  <si>
    <t>Royalties</t>
  </si>
  <si>
    <t>Government of Canada</t>
  </si>
  <si>
    <t>Dividends</t>
  </si>
  <si>
    <t>(To Be Completed by the Government Organization)</t>
  </si>
  <si>
    <t>Non-pension Retirement Benefits Expense</t>
  </si>
  <si>
    <t>Other Assets (please specify)</t>
  </si>
  <si>
    <r>
      <t xml:space="preserve">Land </t>
    </r>
    <r>
      <rPr>
        <b/>
        <vertAlign val="superscript"/>
        <sz val="10"/>
        <rFont val="Arial"/>
        <family val="2"/>
      </rPr>
      <t>(1)</t>
    </r>
  </si>
  <si>
    <t>Transfer Payments</t>
  </si>
  <si>
    <t>Regular Severance or Termination Benefit Expense</t>
  </si>
  <si>
    <t>Workers' Compensation Benefit Expense</t>
  </si>
  <si>
    <t>Prepared by: ____________________________________</t>
  </si>
  <si>
    <t>Approved by: ____________________________________</t>
  </si>
  <si>
    <t>(To Be Completed by the Ministry)</t>
  </si>
  <si>
    <t>Utility Service Charges</t>
  </si>
  <si>
    <t>Recovery of Prior Year's Expenditures</t>
  </si>
  <si>
    <t>Profits from Crown Corporations</t>
  </si>
  <si>
    <t>Employee Benefits</t>
  </si>
  <si>
    <t>Interest on Debt</t>
  </si>
  <si>
    <t>Interest on Debt:</t>
  </si>
  <si>
    <t>Telephone: ______________________________________</t>
  </si>
  <si>
    <t>Interest/Investment Income:</t>
  </si>
  <si>
    <t>Date:         ______________________________________</t>
  </si>
  <si>
    <t>Other Employee Benefits Expenses (Please specify)</t>
  </si>
  <si>
    <t>Advances &amp; Recoverables</t>
  </si>
  <si>
    <t>Accrued Grants Payable</t>
  </si>
  <si>
    <t>N/A</t>
  </si>
  <si>
    <t>A</t>
  </si>
  <si>
    <t>B</t>
  </si>
  <si>
    <t>C</t>
  </si>
  <si>
    <t>D</t>
  </si>
  <si>
    <t>Due to:</t>
  </si>
  <si>
    <t>Due to</t>
  </si>
  <si>
    <t>Add:  Contributions</t>
  </si>
  <si>
    <t>Add: Interest Earned</t>
  </si>
  <si>
    <t>E</t>
  </si>
  <si>
    <t>Prepaid Expense/Deposits</t>
  </si>
  <si>
    <t>Tab Name</t>
  </si>
  <si>
    <t xml:space="preserve">Tab Contents </t>
  </si>
  <si>
    <t>Form 1A</t>
  </si>
  <si>
    <t>Form 1B</t>
  </si>
  <si>
    <t>Form 1C</t>
  </si>
  <si>
    <t>Form 2A</t>
  </si>
  <si>
    <t>Form 2B</t>
  </si>
  <si>
    <t>Form 2C</t>
  </si>
  <si>
    <t>Form 2D</t>
  </si>
  <si>
    <t>Form 2E</t>
  </si>
  <si>
    <t>Form 2F</t>
  </si>
  <si>
    <t>Legend</t>
  </si>
  <si>
    <t>-                  Yellow cells are to be input by users.</t>
  </si>
  <si>
    <t>Total Balances</t>
  </si>
  <si>
    <t>TANGIBLE CAPITAL ASSETS</t>
  </si>
  <si>
    <t>Accumulated Amortization:</t>
  </si>
  <si>
    <r>
      <t xml:space="preserve">Buildings </t>
    </r>
    <r>
      <rPr>
        <b/>
        <vertAlign val="superscript"/>
        <sz val="10"/>
        <rFont val="Arial"/>
        <family val="2"/>
      </rPr>
      <t>(2)</t>
    </r>
  </si>
  <si>
    <t>FORM 2D - TANGIBLE CAPITAL ASSETS</t>
  </si>
  <si>
    <t>Expenses</t>
  </si>
  <si>
    <t>Reference</t>
  </si>
  <si>
    <t>Services:</t>
  </si>
  <si>
    <t>Recovery of Prior Year's Expenditures:</t>
  </si>
  <si>
    <t>Recovery of PY Expenditures</t>
  </si>
  <si>
    <t xml:space="preserve"> Other Revenue:</t>
  </si>
  <si>
    <t>Revenues</t>
  </si>
  <si>
    <t>Assets</t>
  </si>
  <si>
    <t>Amortization</t>
  </si>
  <si>
    <t xml:space="preserve"> Reference</t>
  </si>
  <si>
    <t>TOTAL OTHER GOVT. ORGANIZATION EMPLOYEE BENEFITS EXPENSE</t>
  </si>
  <si>
    <t>Pension Expense:</t>
  </si>
  <si>
    <t>Name of Ministry/Government Organization</t>
  </si>
  <si>
    <t>Loans Receivable:</t>
  </si>
  <si>
    <t>Liabilities</t>
  </si>
  <si>
    <t xml:space="preserve">TOTAL ASSETS WITH INTER-GOVERNMENTAL UNITS </t>
  </si>
  <si>
    <t>TOTAL LIABILITIES WITH INTER-GOVERNMENTAL UNITS</t>
  </si>
  <si>
    <t xml:space="preserve">Accounts Payable &amp; Accrued Liabilities: </t>
  </si>
  <si>
    <t>Table 3 - Please provide a listing of expenses incurred with Inter-Governmental Units (if applicable):</t>
  </si>
  <si>
    <t>Deferred Revenue:</t>
  </si>
  <si>
    <t>Accounts Receivable</t>
  </si>
  <si>
    <t>Principal Repayment (Outstanding loan $000's)</t>
  </si>
  <si>
    <t>Principal repayment</t>
  </si>
  <si>
    <t>Interest Rates</t>
  </si>
  <si>
    <t>Sub-total</t>
  </si>
  <si>
    <t>Form 2H</t>
  </si>
  <si>
    <t>Low</t>
  </si>
  <si>
    <t>High</t>
  </si>
  <si>
    <t>Table 2 - Please provide a breakdown of liabilities with Inter-Governmental Units (if applicable):</t>
  </si>
  <si>
    <t>Investments</t>
  </si>
  <si>
    <t>Total</t>
  </si>
  <si>
    <t>Table 2</t>
  </si>
  <si>
    <r>
      <t xml:space="preserve">Other </t>
    </r>
    <r>
      <rPr>
        <b/>
        <vertAlign val="superscript"/>
        <sz val="10"/>
        <rFont val="Arial"/>
        <family val="2"/>
      </rPr>
      <t>(7)</t>
    </r>
  </si>
  <si>
    <t>Agency Name</t>
  </si>
  <si>
    <t>Revenue from Agency</t>
  </si>
  <si>
    <t>Fees and Licences</t>
  </si>
  <si>
    <t>Prepared by:  __________________________________________</t>
  </si>
  <si>
    <t>Phone:</t>
  </si>
  <si>
    <t>Approved by: __________________________________________</t>
  </si>
  <si>
    <t xml:space="preserve">                                        (Director/or Equivalent)</t>
  </si>
  <si>
    <t>(To be Completed by the Ministry)</t>
  </si>
  <si>
    <t>Expense to Agency</t>
  </si>
  <si>
    <t>Acquisition and Construction of Physical Assets</t>
  </si>
  <si>
    <t xml:space="preserve">                                (Director/or Equivalent)</t>
  </si>
  <si>
    <t xml:space="preserve"> Deferred Revenue recognized to revenue:</t>
  </si>
  <si>
    <t>Table 1 - Please provide a  continuity schedule under the following headings:</t>
  </si>
  <si>
    <t>Table 2 - Please provide a continuity schedule under the following headings:</t>
  </si>
  <si>
    <t>Employee Benefits Expense</t>
  </si>
  <si>
    <t>Less: In-Year Recoveries (enter as negative values)</t>
  </si>
  <si>
    <t>Table 2 -  Please provide a breakdown of Employee Benefits Expense that is included in your financial statements:</t>
  </si>
  <si>
    <t>Salaries &amp; Wages</t>
  </si>
  <si>
    <r>
      <t>Table 1 -</t>
    </r>
    <r>
      <rPr>
        <sz val="10"/>
        <rFont val="Arial"/>
        <family val="2"/>
      </rPr>
      <t xml:space="preserve"> </t>
    </r>
    <r>
      <rPr>
        <b/>
        <sz val="10"/>
        <rFont val="Arial"/>
        <family val="2"/>
      </rPr>
      <t>Please provide a listing of assets, under the following headings:</t>
    </r>
  </si>
  <si>
    <r>
      <t>Table 1</t>
    </r>
    <r>
      <rPr>
        <sz val="10"/>
        <rFont val="Arial"/>
        <family val="2"/>
      </rPr>
      <t xml:space="preserve"> - Please provide a listing of liabilities, under the following headings:</t>
    </r>
  </si>
  <si>
    <t>Table 1- Please provide a listing of revenues, on an accrual basis under the following headings:</t>
  </si>
  <si>
    <t xml:space="preserve"> </t>
  </si>
  <si>
    <t>Table 3A</t>
  </si>
  <si>
    <t>Table 3B</t>
  </si>
  <si>
    <t>Table 3C</t>
  </si>
  <si>
    <t>Table 3D</t>
  </si>
  <si>
    <t>Table 3E</t>
  </si>
  <si>
    <t>Forms to be completed on an accrual basis by the Ministry</t>
  </si>
  <si>
    <t>Forms to be completed on an accrual basis by the Other Government Organization</t>
  </si>
  <si>
    <t>To Organization's employees</t>
  </si>
  <si>
    <t>To a Ministry or Govt. Organization</t>
  </si>
  <si>
    <t>From a Ministry or Govt. Organization</t>
  </si>
  <si>
    <t>Due from Government of Canada</t>
  </si>
  <si>
    <t>Accrued Interest on Debt</t>
  </si>
  <si>
    <t>Accrued Salaries Wages and Benefits</t>
  </si>
  <si>
    <t>Accrued Materials, Supplies and Other</t>
  </si>
  <si>
    <t>From Government of Canada</t>
  </si>
  <si>
    <t>Debt:</t>
  </si>
  <si>
    <t xml:space="preserve">Debt </t>
  </si>
  <si>
    <t>Table 2A</t>
  </si>
  <si>
    <t>Table 2B</t>
  </si>
  <si>
    <t>Table 2C</t>
  </si>
  <si>
    <t>Table 2D</t>
  </si>
  <si>
    <t>Add:  Contributions and/or Transfer from DCC-Unspent</t>
  </si>
  <si>
    <t>Table 2- Please provide a listing of revenues incurred with Inter-governmental Units (if applicable):</t>
  </si>
  <si>
    <t>FORM 2A - EXPENSES</t>
  </si>
  <si>
    <t xml:space="preserve">MINISTRY NAME:  </t>
  </si>
  <si>
    <t>OTHER GOVERNMENT ORGANIZATION NAME:</t>
  </si>
  <si>
    <t>FORM 2B - REVENUES</t>
  </si>
  <si>
    <t>FORM 2C - ASSETS</t>
  </si>
  <si>
    <t xml:space="preserve">(3) Include prepaid expenses under other assets. </t>
  </si>
  <si>
    <t xml:space="preserve">     Add: Amortization for the period</t>
  </si>
  <si>
    <t>Please provide the inter-organizational balances for the following assets &amp; liabilities as recorded in IFIS.</t>
  </si>
  <si>
    <t>Name of Government Reporting Entity (GRE)</t>
  </si>
  <si>
    <r>
      <t xml:space="preserve">Aircraft </t>
    </r>
    <r>
      <rPr>
        <b/>
        <vertAlign val="superscript"/>
        <sz val="10"/>
        <rFont val="Arial"/>
        <family val="2"/>
      </rPr>
      <t>(6)</t>
    </r>
  </si>
  <si>
    <t>Assets Held for Sale</t>
  </si>
  <si>
    <r>
      <t xml:space="preserve">Table 1 </t>
    </r>
    <r>
      <rPr>
        <sz val="10"/>
        <rFont val="Arial"/>
        <family val="2"/>
      </rPr>
      <t xml:space="preserve">- </t>
    </r>
    <r>
      <rPr>
        <b/>
        <sz val="10"/>
        <rFont val="Arial"/>
        <family val="2"/>
      </rPr>
      <t>Please provide a listing of expenses on an accrual basis under the following headings:</t>
    </r>
  </si>
  <si>
    <r>
      <t xml:space="preserve">Table 1 </t>
    </r>
    <r>
      <rPr>
        <sz val="10"/>
        <rFont val="Arial"/>
        <family val="2"/>
      </rPr>
      <t>- Please provide a capital asset continuity schedule under the following categories and headings:</t>
    </r>
  </si>
  <si>
    <r>
      <t xml:space="preserve">Machinery &amp; Equipment </t>
    </r>
    <r>
      <rPr>
        <b/>
        <vertAlign val="superscript"/>
        <sz val="10"/>
        <rFont val="Arial"/>
        <family val="2"/>
      </rPr>
      <t>(4)</t>
    </r>
  </si>
  <si>
    <r>
      <t xml:space="preserve">Information Technology </t>
    </r>
    <r>
      <rPr>
        <b/>
        <vertAlign val="superscript"/>
        <sz val="10"/>
        <rFont val="Arial"/>
        <family val="2"/>
      </rPr>
      <t>(5)</t>
    </r>
  </si>
  <si>
    <r>
      <t xml:space="preserve">     Add: a)  Additions </t>
    </r>
    <r>
      <rPr>
        <vertAlign val="superscript"/>
        <sz val="10"/>
        <rFont val="Arial"/>
        <family val="2"/>
      </rPr>
      <t>(8)</t>
    </r>
  </si>
  <si>
    <t>(To Be Completed by Government Organization)</t>
  </si>
  <si>
    <t xml:space="preserve">      </t>
  </si>
  <si>
    <r>
      <t xml:space="preserve">OTHER GOVERNMENT ORGANIZATION: </t>
    </r>
    <r>
      <rPr>
        <b/>
        <u/>
        <sz val="10"/>
        <rFont val="Arial"/>
        <family val="2"/>
      </rPr>
      <t xml:space="preserve"> </t>
    </r>
  </si>
  <si>
    <t xml:space="preserve">Add/(Less): Surplus/(Deficit) </t>
  </si>
  <si>
    <t>Year-Over-Year Variance</t>
  </si>
  <si>
    <t>Check</t>
  </si>
  <si>
    <t>Form 2B - Form 2A</t>
  </si>
  <si>
    <t>Closing NBV</t>
  </si>
  <si>
    <t>Difference</t>
  </si>
  <si>
    <t>Checks</t>
  </si>
  <si>
    <t xml:space="preserve">            (i) ----------------------------------------------------------------------------------------------------------------------------------------------------------------------. </t>
  </si>
  <si>
    <t xml:space="preserve">            (ii) ----------------------------------------------------------------------------------------------------------------------------------------------------------------------. </t>
  </si>
  <si>
    <t xml:space="preserve">            (iii) ----------------------------------------------------------------------------------------------------------------------------------------------------------------------. </t>
  </si>
  <si>
    <t>Opening NBV Per Prior Year Audited Financial Statement</t>
  </si>
  <si>
    <t>F</t>
  </si>
  <si>
    <t>Table 2F</t>
  </si>
  <si>
    <t>Table 2E</t>
  </si>
  <si>
    <t xml:space="preserve">Accrued Grants Payable </t>
  </si>
  <si>
    <t xml:space="preserve">Accrued Payable </t>
  </si>
  <si>
    <t>Debt</t>
  </si>
  <si>
    <t>Notes</t>
  </si>
  <si>
    <t>Form 2C - Form 2E</t>
  </si>
  <si>
    <t xml:space="preserve">Deferred Capital Contributions (DCC) </t>
  </si>
  <si>
    <t xml:space="preserve">                  FORM 2G - Statement of Change in Accumulated Surplus/(Deficit)</t>
  </si>
  <si>
    <t>FORM 2E - LIABILITIES</t>
  </si>
  <si>
    <t xml:space="preserve">To provide a continuity schedule for the following: 
1)  Deferred revenue in Table 1, and 
2)  Deferred capital contribution in Table 2 </t>
  </si>
  <si>
    <t>To report the statement of change in accumulated surplus/(deficit) capturing unrealized remeasurement gains or losses.</t>
  </si>
  <si>
    <t xml:space="preserve">  + Additions </t>
  </si>
  <si>
    <t xml:space="preserve">  - Amortization </t>
  </si>
  <si>
    <t xml:space="preserve">  + gain (Enter as positive for gain) / - loss on sale (Enter as negative for loss)</t>
  </si>
  <si>
    <t xml:space="preserve">  - proceeds on sale (Enter as negative)</t>
  </si>
  <si>
    <t xml:space="preserve">  - Other Adjustments </t>
  </si>
  <si>
    <t>A. Accumulated operating surplus (deficit)</t>
  </si>
  <si>
    <t>Accumulated Operating Surplus/(Deficit) at End of Year</t>
  </si>
  <si>
    <t xml:space="preserve">   Foreign exchange</t>
  </si>
  <si>
    <t xml:space="preserve">   Derivatives </t>
  </si>
  <si>
    <t xml:space="preserve">   Portfolio Investments</t>
  </si>
  <si>
    <r>
      <rPr>
        <b/>
        <sz val="9"/>
        <color indexed="8"/>
        <rFont val="Arial"/>
        <family val="2"/>
      </rPr>
      <t xml:space="preserve">   A</t>
    </r>
    <r>
      <rPr>
        <sz val="9"/>
        <color indexed="8"/>
        <rFont val="Arial"/>
        <family val="2"/>
      </rPr>
      <t>. Accumulated operating surplus (deficit)</t>
    </r>
  </si>
  <si>
    <r>
      <t xml:space="preserve">   </t>
    </r>
    <r>
      <rPr>
        <b/>
        <sz val="9"/>
        <color indexed="8"/>
        <rFont val="Arial"/>
        <family val="2"/>
      </rPr>
      <t>B</t>
    </r>
    <r>
      <rPr>
        <sz val="9"/>
        <color indexed="8"/>
        <rFont val="Arial"/>
        <family val="2"/>
      </rPr>
      <t xml:space="preserve">. Accumulated remeasurement gains (losses) </t>
    </r>
  </si>
  <si>
    <t>Accumulated surplus (deficit) is comprised of:</t>
  </si>
  <si>
    <t>Accumulated surplus (deficit) at Year End</t>
  </si>
  <si>
    <t>Table 1: Please provide information required below</t>
  </si>
  <si>
    <t>Table 3F</t>
  </si>
  <si>
    <t>Long-term Investments:</t>
  </si>
  <si>
    <t>Please provide a breakdown of the following revenues as recorded in IFIS.</t>
  </si>
  <si>
    <t>%</t>
  </si>
  <si>
    <r>
      <t>Transfer Payments</t>
    </r>
    <r>
      <rPr>
        <vertAlign val="superscript"/>
        <sz val="10"/>
        <rFont val="Arial"/>
        <family val="2"/>
      </rPr>
      <t>(1)</t>
    </r>
    <r>
      <rPr>
        <sz val="10"/>
        <rFont val="Arial"/>
        <family val="2"/>
      </rPr>
      <t>:</t>
    </r>
  </si>
  <si>
    <r>
      <rPr>
        <vertAlign val="superscript"/>
        <sz val="9"/>
        <rFont val="Arial"/>
        <family val="2"/>
      </rPr>
      <t xml:space="preserve">(1)  </t>
    </r>
    <r>
      <rPr>
        <sz val="9"/>
        <rFont val="Arial"/>
        <family val="2"/>
      </rPr>
      <t xml:space="preserve">Transfer payments should include all amounts paid to other organizations for which it does not receive any goods or services directly in return (e.g. program delivery). It also includes repayment of in-year grants from other organizations.  Recovery of prior year grants are recorded against revenue on Form 2B. </t>
    </r>
  </si>
  <si>
    <t>Form 2G</t>
  </si>
  <si>
    <t>Form 2I</t>
  </si>
  <si>
    <t xml:space="preserve">                  FORM 2I - Contaminated Sites Liability - Note Disclosure Requirements</t>
  </si>
  <si>
    <t>Contaminated Sites</t>
  </si>
  <si>
    <r>
      <t>In-Year Activity</t>
    </r>
    <r>
      <rPr>
        <vertAlign val="superscript"/>
        <sz val="9"/>
        <rFont val="Arial"/>
        <family val="2"/>
      </rPr>
      <t>(2)</t>
    </r>
  </si>
  <si>
    <r>
      <t xml:space="preserve">This template applies to all or part of an operation of a government organization that is no longer in productive use and unexpected events causing contamination including productive assets.  Please see </t>
    </r>
    <r>
      <rPr>
        <i/>
        <sz val="10"/>
        <rFont val="Arial"/>
        <family val="2"/>
      </rPr>
      <t>PS3260.05</t>
    </r>
    <r>
      <rPr>
        <sz val="10"/>
        <rFont val="Arial"/>
        <family val="2"/>
      </rPr>
      <t xml:space="preserve"> for more detail.</t>
    </r>
  </si>
  <si>
    <r>
      <t>Grants/Subsidy from Province (In-Year)</t>
    </r>
    <r>
      <rPr>
        <vertAlign val="superscript"/>
        <sz val="10"/>
        <rFont val="Arial"/>
        <family val="2"/>
      </rPr>
      <t>(1)</t>
    </r>
  </si>
  <si>
    <r>
      <t>TOTAL REVENUES</t>
    </r>
    <r>
      <rPr>
        <b/>
        <vertAlign val="superscript"/>
        <sz val="10"/>
        <rFont val="Arial"/>
        <family val="2"/>
      </rPr>
      <t>(3)</t>
    </r>
  </si>
  <si>
    <r>
      <t>Deferred Capital Contribution (DCC) amortized to revenue:</t>
    </r>
    <r>
      <rPr>
        <vertAlign val="superscript"/>
        <sz val="10"/>
        <rFont val="Arial"/>
        <family val="2"/>
      </rPr>
      <t>(2)</t>
    </r>
  </si>
  <si>
    <r>
      <rPr>
        <vertAlign val="superscript"/>
        <sz val="10"/>
        <rFont val="Arial"/>
        <family val="2"/>
      </rPr>
      <t>(1)</t>
    </r>
    <r>
      <rPr>
        <sz val="10"/>
        <rFont val="Arial"/>
        <family val="2"/>
      </rPr>
      <t xml:space="preserve"> Grants/subsidy from Province is net of repayment of in-year or prior year grants.  </t>
    </r>
  </si>
  <si>
    <r>
      <rPr>
        <vertAlign val="superscript"/>
        <sz val="10"/>
        <rFont val="Arial"/>
        <family val="2"/>
      </rPr>
      <t>(2)</t>
    </r>
    <r>
      <rPr>
        <sz val="10"/>
        <rFont val="Arial"/>
        <family val="2"/>
      </rPr>
      <t xml:space="preserve"> Deferred capital contributions are amortized to revenue consistent with the amortization expense of the related tangible capital assets.</t>
    </r>
  </si>
  <si>
    <r>
      <t>Other Revenue
(Please specify)</t>
    </r>
    <r>
      <rPr>
        <b/>
        <vertAlign val="superscript"/>
        <sz val="10"/>
        <rFont val="Arial"/>
        <family val="2"/>
      </rPr>
      <t>(4)</t>
    </r>
  </si>
  <si>
    <r>
      <rPr>
        <vertAlign val="superscript"/>
        <sz val="10"/>
        <rFont val="Arial"/>
        <family val="2"/>
      </rPr>
      <t xml:space="preserve">(3) </t>
    </r>
    <r>
      <rPr>
        <sz val="10"/>
        <rFont val="Arial"/>
        <family val="2"/>
      </rPr>
      <t>Total Revenues must agree to amounts reported in the draft/audited financial statements.</t>
    </r>
  </si>
  <si>
    <r>
      <rPr>
        <vertAlign val="superscript"/>
        <sz val="10"/>
        <rFont val="Arial"/>
        <family val="2"/>
      </rPr>
      <t>(4)</t>
    </r>
    <r>
      <rPr>
        <sz val="10"/>
        <rFont val="Arial"/>
        <family val="2"/>
      </rPr>
      <t xml:space="preserve"> Please describe the nature of "Other Revenue". </t>
    </r>
  </si>
  <si>
    <r>
      <t>Cash and Cash Equivalents</t>
    </r>
    <r>
      <rPr>
        <vertAlign val="superscript"/>
        <sz val="10"/>
        <rFont val="Arial"/>
        <family val="2"/>
      </rPr>
      <t>(1)</t>
    </r>
  </si>
  <si>
    <r>
      <t>Temporary Investments:</t>
    </r>
    <r>
      <rPr>
        <vertAlign val="superscript"/>
        <sz val="10"/>
        <rFont val="Arial"/>
        <family val="2"/>
      </rPr>
      <t>(2)</t>
    </r>
  </si>
  <si>
    <r>
      <t>Other Assets:</t>
    </r>
    <r>
      <rPr>
        <vertAlign val="superscript"/>
        <sz val="10"/>
        <rFont val="Arial"/>
        <family val="2"/>
      </rPr>
      <t>(3)</t>
    </r>
  </si>
  <si>
    <r>
      <t>Tangible Capital Assets</t>
    </r>
    <r>
      <rPr>
        <vertAlign val="superscript"/>
        <sz val="10"/>
        <rFont val="Arial"/>
        <family val="2"/>
      </rPr>
      <t xml:space="preserve">(4) </t>
    </r>
    <r>
      <rPr>
        <i/>
        <sz val="10"/>
        <rFont val="Arial"/>
        <family val="2"/>
      </rPr>
      <t>(net of Accumulated Amortization)</t>
    </r>
  </si>
  <si>
    <r>
      <t>TOTAL ASSETS</t>
    </r>
    <r>
      <rPr>
        <b/>
        <vertAlign val="superscript"/>
        <sz val="10"/>
        <rFont val="Arial"/>
        <family val="2"/>
      </rPr>
      <t>(5)</t>
    </r>
  </si>
  <si>
    <r>
      <rPr>
        <vertAlign val="superscript"/>
        <sz val="10"/>
        <rFont val="Arial"/>
        <family val="2"/>
      </rPr>
      <t>(1)</t>
    </r>
    <r>
      <rPr>
        <sz val="10"/>
        <rFont val="Arial"/>
        <family val="2"/>
      </rPr>
      <t xml:space="preserve"> Cash comprises of cash on hand, demand deposits and bank indebtness.  Cash equivalents are short-term, highly liquid investments that are readily convertible to known amounts of cash and which are subject to an insignificant risk of changes in value.  An investment normally qualifies as a cash equivalent only when it has a short maturity of, for example, three months or less from the date of acquisition.</t>
    </r>
  </si>
  <si>
    <r>
      <rPr>
        <vertAlign val="superscript"/>
        <sz val="10"/>
        <rFont val="Arial"/>
        <family val="2"/>
      </rPr>
      <t>(4)</t>
    </r>
    <r>
      <rPr>
        <sz val="10"/>
        <rFont val="Arial"/>
        <family val="2"/>
      </rPr>
      <t xml:space="preserve"> Tangible Capital Assets should agree to the sum of the Net Book Value of Tangible Capital Assets as reported in Form 2D.</t>
    </r>
  </si>
  <si>
    <r>
      <rPr>
        <vertAlign val="superscript"/>
        <sz val="10"/>
        <rFont val="Arial"/>
        <family val="2"/>
      </rPr>
      <t>(5)</t>
    </r>
    <r>
      <rPr>
        <sz val="10"/>
        <rFont val="Arial"/>
        <family val="2"/>
      </rPr>
      <t xml:space="preserve"> Total Assets must agree to amounts reported in the draft/audited financial statements.</t>
    </r>
  </si>
  <si>
    <r>
      <rPr>
        <vertAlign val="superscript"/>
        <sz val="10"/>
        <rFont val="Arial"/>
        <family val="2"/>
      </rPr>
      <t>(1)</t>
    </r>
    <r>
      <rPr>
        <sz val="10"/>
        <rFont val="Arial"/>
        <family val="2"/>
      </rPr>
      <t xml:space="preserve">  Land includes land acquired for transportation infrastructure, parks, buildings, and other program use and land improvements that have an indefinite life and are not being amortized.  Land excludes Crown lands acquired by right. </t>
    </r>
  </si>
  <si>
    <r>
      <rPr>
        <vertAlign val="superscript"/>
        <sz val="10"/>
        <rFont val="Arial"/>
        <family val="2"/>
      </rPr>
      <t>(2)</t>
    </r>
    <r>
      <rPr>
        <sz val="10"/>
        <rFont val="Arial"/>
        <family val="2"/>
      </rPr>
      <t xml:space="preserve">  Buildings include buildings acquired through capital leases.</t>
    </r>
  </si>
  <si>
    <r>
      <rPr>
        <vertAlign val="superscript"/>
        <sz val="10"/>
        <rFont val="Arial"/>
        <family val="2"/>
      </rPr>
      <t>(3)</t>
    </r>
    <r>
      <rPr>
        <sz val="10"/>
        <rFont val="Arial"/>
        <family val="2"/>
      </rPr>
      <t xml:space="preserve"> Transportation infrastructure includes highways, railway and track improvements, bridges and related structures and facilities, but excludes land and buildings.</t>
    </r>
  </si>
  <si>
    <r>
      <rPr>
        <vertAlign val="superscript"/>
        <sz val="10"/>
        <rFont val="Arial"/>
        <family val="2"/>
      </rPr>
      <t>(5)</t>
    </r>
    <r>
      <rPr>
        <sz val="10"/>
        <rFont val="Arial"/>
        <family val="2"/>
      </rPr>
      <t xml:space="preserve">  Information Technology consists of computer hardware and software.</t>
    </r>
  </si>
  <si>
    <r>
      <rPr>
        <vertAlign val="superscript"/>
        <sz val="10"/>
        <rFont val="Arial"/>
        <family val="2"/>
      </rPr>
      <t>(6)</t>
    </r>
    <r>
      <rPr>
        <sz val="10"/>
        <rFont val="Arial"/>
        <family val="2"/>
      </rPr>
      <t xml:space="preserve"> The cost of an aircraft includes the purchase price and spare parts, including import duties and non-refundable purchase taxes and any directly attributable costs of bringing the asset to a working condition for its intended use.  If an aircraft is used for aviation flying, it is recorded as "Aircraft".  If an aircraft is used for technical training, it is recorded as Machinery &amp; Equipment.</t>
    </r>
  </si>
  <si>
    <r>
      <rPr>
        <vertAlign val="superscript"/>
        <sz val="10"/>
        <rFont val="Arial"/>
        <family val="2"/>
      </rPr>
      <t>(7)</t>
    </r>
    <r>
      <rPr>
        <sz val="10"/>
        <rFont val="Arial"/>
        <family val="2"/>
      </rPr>
      <t xml:space="preserve"> Other tangible capital assets include those capital assets that are </t>
    </r>
    <r>
      <rPr>
        <u/>
        <sz val="10"/>
        <rFont val="Arial"/>
        <family val="2"/>
      </rPr>
      <t>not</t>
    </r>
    <r>
      <rPr>
        <sz val="10"/>
        <rFont val="Arial"/>
        <family val="2"/>
      </rPr>
      <t xml:space="preserve"> reported under Land, Buildings, Transportation Infrastructure, Machinery &amp; Equipment, Information Technology, and Aircraft.  This category also includes land and marine fleet.  The land fleet includes plated and insured motor vehicles that are either owned or leased under a capital lease.  Vehicles are categorized as passenger vehicles, medium duty, heavy commercial or other specialty vehicles. Marine fleet includes medium and large vessels. </t>
    </r>
  </si>
  <si>
    <r>
      <rPr>
        <vertAlign val="superscript"/>
        <sz val="10"/>
        <rFont val="Arial"/>
        <family val="2"/>
      </rPr>
      <t>(9)</t>
    </r>
    <r>
      <rPr>
        <sz val="10"/>
        <rFont val="Arial"/>
        <family val="2"/>
      </rPr>
      <t xml:space="preserve">  Interest Capitalized includes the financing costs incurred to fund the construction or development of a tangible asset during the construction period, provided the costs are viewed as part of the cost required to get the asset ready for use.  Capitalization will cease once the asset is ready for use.</t>
    </r>
  </si>
  <si>
    <r>
      <t xml:space="preserve">Transportation Infrastructure </t>
    </r>
    <r>
      <rPr>
        <b/>
        <vertAlign val="superscript"/>
        <sz val="10"/>
        <rFont val="Arial"/>
        <family val="2"/>
      </rPr>
      <t>(3)</t>
    </r>
  </si>
  <si>
    <r>
      <rPr>
        <vertAlign val="superscript"/>
        <sz val="10"/>
        <rFont val="Arial"/>
        <family val="2"/>
      </rPr>
      <t>(4)</t>
    </r>
    <r>
      <rPr>
        <sz val="10"/>
        <rFont val="Arial"/>
        <family val="2"/>
      </rPr>
      <t xml:space="preserve">  Machinery and Equipment generally includes all items that are perceived as moveable personal property.  They also include furniture and fixtures and aircrafts used for technical training purposes.</t>
    </r>
  </si>
  <si>
    <r>
      <t>Legislative Severance</t>
    </r>
    <r>
      <rPr>
        <vertAlign val="superscript"/>
        <sz val="10"/>
        <rFont val="Arial"/>
        <family val="2"/>
      </rPr>
      <t>(1)</t>
    </r>
  </si>
  <si>
    <r>
      <t>Vacation Pay</t>
    </r>
    <r>
      <rPr>
        <vertAlign val="superscript"/>
        <sz val="10"/>
        <rFont val="Arial"/>
        <family val="2"/>
      </rPr>
      <t>(1)</t>
    </r>
  </si>
  <si>
    <r>
      <t>Others</t>
    </r>
    <r>
      <rPr>
        <vertAlign val="superscript"/>
        <sz val="10"/>
        <rFont val="Arial"/>
        <family val="2"/>
      </rPr>
      <t>(1)</t>
    </r>
  </si>
  <si>
    <r>
      <t>From Government of Canada</t>
    </r>
    <r>
      <rPr>
        <vertAlign val="superscript"/>
        <sz val="10"/>
        <rFont val="Arial"/>
        <family val="2"/>
      </rPr>
      <t>(2)</t>
    </r>
  </si>
  <si>
    <r>
      <t>Other Liabilities:</t>
    </r>
    <r>
      <rPr>
        <vertAlign val="superscript"/>
        <sz val="10"/>
        <rFont val="Arial"/>
        <family val="2"/>
      </rPr>
      <t>(4)</t>
    </r>
  </si>
  <si>
    <r>
      <t>TOTAL LIABILITIES</t>
    </r>
    <r>
      <rPr>
        <b/>
        <vertAlign val="superscript"/>
        <sz val="10"/>
        <rFont val="Arial"/>
        <family val="2"/>
      </rPr>
      <t>(5)</t>
    </r>
  </si>
  <si>
    <r>
      <rPr>
        <vertAlign val="superscript"/>
        <sz val="10"/>
        <rFont val="Arial"/>
        <family val="2"/>
      </rPr>
      <t xml:space="preserve">(1) </t>
    </r>
    <r>
      <rPr>
        <sz val="10"/>
        <rFont val="Arial"/>
        <family val="2"/>
      </rPr>
      <t>This breakdown is required only from those Government Organizations that use Ontario Shared Services (OSS) payroll system.</t>
    </r>
  </si>
  <si>
    <r>
      <rPr>
        <vertAlign val="superscript"/>
        <sz val="10"/>
        <rFont val="Arial"/>
        <family val="2"/>
      </rPr>
      <t xml:space="preserve">(4) </t>
    </r>
    <r>
      <rPr>
        <sz val="10"/>
        <rFont val="Arial"/>
        <family val="2"/>
      </rPr>
      <t>Other liabilities include mark-to-market adjustments on financial instruments reported as liabilities.</t>
    </r>
  </si>
  <si>
    <r>
      <rPr>
        <vertAlign val="superscript"/>
        <sz val="10"/>
        <rFont val="Arial"/>
        <family val="2"/>
      </rPr>
      <t xml:space="preserve">(5) </t>
    </r>
    <r>
      <rPr>
        <sz val="10"/>
        <rFont val="Arial"/>
        <family val="2"/>
      </rPr>
      <t>Total Liabilities must agree to amounts reported in the draft/audited financial statements.</t>
    </r>
  </si>
  <si>
    <r>
      <t xml:space="preserve">Less:  Recognized into revenue
</t>
    </r>
    <r>
      <rPr>
        <sz val="10"/>
        <rFont val="Arial"/>
        <family val="2"/>
      </rPr>
      <t>(enter as negative values)</t>
    </r>
  </si>
  <si>
    <r>
      <t xml:space="preserve">Less:  Amortized into revenue
</t>
    </r>
    <r>
      <rPr>
        <sz val="10"/>
        <rFont val="Arial"/>
        <family val="2"/>
      </rPr>
      <t>(enter as negative values)</t>
    </r>
  </si>
  <si>
    <t>Fiscal year ended March 31 (report in '000s)</t>
  </si>
  <si>
    <r>
      <t>Transfer Payments - OPERATING (indicate name of TP programs)</t>
    </r>
    <r>
      <rPr>
        <b/>
        <vertAlign val="superscript"/>
        <sz val="10"/>
        <rFont val="Arial"/>
        <family val="2"/>
      </rPr>
      <t xml:space="preserve"> (1)</t>
    </r>
  </si>
  <si>
    <r>
      <t xml:space="preserve">Transfer Payments - CAPITAL (indicate name of TP programs) </t>
    </r>
    <r>
      <rPr>
        <b/>
        <vertAlign val="superscript"/>
        <sz val="10"/>
        <rFont val="Arial"/>
        <family val="2"/>
      </rPr>
      <t>(1)</t>
    </r>
  </si>
  <si>
    <r>
      <rPr>
        <vertAlign val="superscript"/>
        <sz val="10"/>
        <rFont val="Arial"/>
        <family val="2"/>
      </rPr>
      <t xml:space="preserve">(1) </t>
    </r>
    <r>
      <rPr>
        <sz val="10"/>
        <rFont val="Arial"/>
        <family val="2"/>
      </rPr>
      <t>Transfer payments are recognized in the year during which the events giving rise to them occur, provided that the transfer is authorized, all eligibility criteria are met and a reasonable estimate of the amount can be made. Please insert additional rows if funding was provided under different TP Programs.</t>
    </r>
  </si>
  <si>
    <t xml:space="preserve">Purpose:  </t>
  </si>
  <si>
    <t>Required:</t>
  </si>
  <si>
    <t>Names</t>
  </si>
  <si>
    <t>Loan Balance at</t>
  </si>
  <si>
    <t>No Fixed Maturity</t>
  </si>
  <si>
    <t>Total Repayment</t>
  </si>
  <si>
    <t>Unamortized Discounts (-) / Premiums (+)</t>
  </si>
  <si>
    <t>Net Book Value</t>
  </si>
  <si>
    <t>Comments:</t>
  </si>
  <si>
    <r>
      <rPr>
        <vertAlign val="superscript"/>
        <sz val="10"/>
        <rFont val="Arial"/>
        <family val="2"/>
      </rPr>
      <t>(8)</t>
    </r>
    <r>
      <rPr>
        <sz val="10"/>
        <rFont val="Arial"/>
        <family val="2"/>
      </rPr>
      <t xml:space="preserve"> Additions include Construction In Progress (CIP) costs incurred during the fiscal year.</t>
    </r>
  </si>
  <si>
    <t>Less: Amounts realized and recognized to the Statement of Operations</t>
  </si>
  <si>
    <t>Table 1: Please fill in the information required below:</t>
  </si>
  <si>
    <t>To External Parties</t>
  </si>
  <si>
    <r>
      <t>Realized (Gains)/Losses</t>
    </r>
    <r>
      <rPr>
        <vertAlign val="superscript"/>
        <sz val="10"/>
        <rFont val="Arial"/>
        <family val="2"/>
      </rPr>
      <t>(2)</t>
    </r>
  </si>
  <si>
    <t>TOTAL EXPENSES</t>
  </si>
  <si>
    <r>
      <t>Other Transactions</t>
    </r>
    <r>
      <rPr>
        <vertAlign val="superscript"/>
        <sz val="10"/>
        <rFont val="Arial"/>
        <family val="2"/>
      </rPr>
      <t>(4)</t>
    </r>
    <r>
      <rPr>
        <sz val="10"/>
        <rFont val="Arial"/>
        <family val="2"/>
      </rPr>
      <t xml:space="preserve">: </t>
    </r>
  </si>
  <si>
    <t>From External Parties</t>
  </si>
  <si>
    <r>
      <t xml:space="preserve"> In-Year Grants/Subsidies Revenue  </t>
    </r>
    <r>
      <rPr>
        <b/>
        <vertAlign val="superscript"/>
        <sz val="10"/>
        <rFont val="Arial"/>
        <family val="2"/>
      </rPr>
      <t>(1)</t>
    </r>
  </si>
  <si>
    <t>In Others - External Parties</t>
  </si>
  <si>
    <t>Less:  Provision for Doubtful Accounts (enter as negative value)</t>
  </si>
  <si>
    <t xml:space="preserve">     Ministry / Other Govt. Organizations</t>
  </si>
  <si>
    <t>Due from Ministry / Other Govt. Organizations</t>
  </si>
  <si>
    <t>Due from a Ministry / Other Govt. Organizations</t>
  </si>
  <si>
    <t>In Ministry / Other Govt. Organizations</t>
  </si>
  <si>
    <t>TOTAL REVENUES FROM INTER-GOVERNMENTAL UNITS</t>
  </si>
  <si>
    <t>TOTAL EXPENSES WITH INTER-GOVERNMENTAL UNITS</t>
  </si>
  <si>
    <r>
      <t xml:space="preserve">Table 2 - </t>
    </r>
    <r>
      <rPr>
        <i/>
        <sz val="10"/>
        <rFont val="Arial"/>
        <family val="2"/>
      </rPr>
      <t>please fill in the necessary information below to complete the Tangible Capital Asset Proof</t>
    </r>
  </si>
  <si>
    <t>Tangible Capital Asset Proof:</t>
  </si>
  <si>
    <r>
      <t xml:space="preserve">Closing NBV per continuity </t>
    </r>
    <r>
      <rPr>
        <i/>
        <sz val="10"/>
        <rFont val="Arial"/>
        <family val="2"/>
      </rPr>
      <t>(from Table 1 above)</t>
    </r>
  </si>
  <si>
    <t xml:space="preserve">CLOSING NET BOOK VALUE </t>
  </si>
  <si>
    <t xml:space="preserve">     Closing Accumulated Amortization </t>
  </si>
  <si>
    <r>
      <t xml:space="preserve">     Less: Disposals (enter as negative values) </t>
    </r>
    <r>
      <rPr>
        <vertAlign val="superscript"/>
        <sz val="10"/>
        <rFont val="Arial"/>
        <family val="2"/>
      </rPr>
      <t>(10)</t>
    </r>
  </si>
  <si>
    <r>
      <rPr>
        <vertAlign val="superscript"/>
        <sz val="10"/>
        <rFont val="Arial"/>
        <family val="2"/>
      </rPr>
      <t xml:space="preserve">(10)  </t>
    </r>
    <r>
      <rPr>
        <sz val="10"/>
        <rFont val="Arial"/>
        <family val="2"/>
      </rPr>
      <t>Disposals include assets that have been taken out of service or sold during the fiscal year.</t>
    </r>
  </si>
  <si>
    <r>
      <t xml:space="preserve">(11)  </t>
    </r>
    <r>
      <rPr>
        <sz val="10"/>
        <rFont val="Arial"/>
        <family val="2"/>
      </rPr>
      <t>Other adjustments include asset write-downs, prior year corrections, and adjustments to opening balances in order to conform with agency audited financial statements.</t>
    </r>
  </si>
  <si>
    <t>Cost:</t>
  </si>
  <si>
    <r>
      <t xml:space="preserve">              b)  Interest Capitalized </t>
    </r>
    <r>
      <rPr>
        <vertAlign val="superscript"/>
        <sz val="10"/>
        <rFont val="Arial"/>
        <family val="2"/>
      </rPr>
      <t>(9)</t>
    </r>
  </si>
  <si>
    <t xml:space="preserve">     Closing Cost Value </t>
  </si>
  <si>
    <r>
      <t xml:space="preserve">     Opening Cost Value</t>
    </r>
    <r>
      <rPr>
        <vertAlign val="superscript"/>
        <sz val="10"/>
        <rFont val="Arial"/>
        <family val="2"/>
      </rPr>
      <t>(12)</t>
    </r>
  </si>
  <si>
    <r>
      <t xml:space="preserve">     Opening Accumulated Amortization</t>
    </r>
    <r>
      <rPr>
        <vertAlign val="superscript"/>
        <sz val="10"/>
        <rFont val="Arial"/>
        <family val="2"/>
      </rPr>
      <t>(12)</t>
    </r>
  </si>
  <si>
    <t xml:space="preserve">   To External Parties</t>
  </si>
  <si>
    <t>From Ministry / Other Govt. Organizations</t>
  </si>
  <si>
    <r>
      <t xml:space="preserve">   To Ministry / Other Govt. Organizations</t>
    </r>
    <r>
      <rPr>
        <vertAlign val="superscript"/>
        <sz val="10"/>
        <rFont val="Arial"/>
        <family val="2"/>
      </rPr>
      <t/>
    </r>
  </si>
  <si>
    <r>
      <t>From External Parties</t>
    </r>
    <r>
      <rPr>
        <vertAlign val="superscript"/>
        <sz val="10"/>
        <rFont val="Arial"/>
        <family val="2"/>
      </rPr>
      <t>(2)</t>
    </r>
  </si>
  <si>
    <t>Ministry / Other Govt. Organizations</t>
  </si>
  <si>
    <t>External Parties</t>
  </si>
  <si>
    <r>
      <t>To Ministry / Other Govt. Organizations</t>
    </r>
    <r>
      <rPr>
        <vertAlign val="superscript"/>
        <sz val="10"/>
        <rFont val="Arial"/>
        <family val="2"/>
      </rPr>
      <t/>
    </r>
  </si>
  <si>
    <t>To Ministry / Other Govt. Organizations</t>
  </si>
  <si>
    <r>
      <rPr>
        <vertAlign val="superscript"/>
        <sz val="10"/>
        <rFont val="Arial"/>
        <family val="2"/>
      </rPr>
      <t xml:space="preserve">(2) </t>
    </r>
    <r>
      <rPr>
        <sz val="10"/>
        <rFont val="Arial"/>
        <family val="2"/>
      </rPr>
      <t xml:space="preserve">Deferred Capital Contributions (DCC) - represents the unamortized portion of tangible capital assets or liabilities to construct or acquire tangible capital assets from specific purpose funding received from the Government of Canada, municipalities or third parties.  DCC are recorded in revenue over the estimated useful life of the underlying tangible capital asset once constructed or acquired by the Province. </t>
    </r>
  </si>
  <si>
    <t>Due from External Parties</t>
  </si>
  <si>
    <t xml:space="preserve">     External Parties</t>
  </si>
  <si>
    <r>
      <t>Opening Balance</t>
    </r>
    <r>
      <rPr>
        <b/>
        <vertAlign val="superscript"/>
        <sz val="10"/>
        <rFont val="Arial"/>
        <family val="2"/>
      </rPr>
      <t>(2)</t>
    </r>
  </si>
  <si>
    <r>
      <rPr>
        <vertAlign val="superscript"/>
        <sz val="9"/>
        <rFont val="Arial"/>
        <family val="2"/>
      </rPr>
      <t>(1)</t>
    </r>
    <r>
      <rPr>
        <sz val="9"/>
        <rFont val="Arial"/>
        <family val="2"/>
      </rPr>
      <t xml:space="preserve">  Calculated as "Total Assets" in Form 2C less "Total Liabilities" in Form 2E.  This total should equal the "Accumulated surplus (deficit) at Year End".   </t>
    </r>
  </si>
  <si>
    <r>
      <t xml:space="preserve">(12)  </t>
    </r>
    <r>
      <rPr>
        <sz val="10"/>
        <rFont val="Arial"/>
        <family val="2"/>
      </rPr>
      <t>Opening balance must agree to the prior year closing balance as presented in the OGO templates (Form 2D) submitted as part of the prior year Public Accounts process.  Any difference between that balance and the balance per the agency's final audited financial statements (from last year) should be presented in the "Other Adjustments" line within Table 1 above.</t>
    </r>
  </si>
  <si>
    <r>
      <rPr>
        <vertAlign val="superscript"/>
        <sz val="9"/>
        <rFont val="Arial"/>
        <family val="2"/>
      </rPr>
      <t xml:space="preserve">(2)  </t>
    </r>
    <r>
      <rPr>
        <sz val="9"/>
        <rFont val="Arial"/>
        <family val="2"/>
      </rPr>
      <t>Opening balance must agree to the prior year closing balance as presented in the OGO templates (Form 2F) submitted as part of the prior year Public Accounts process.  Any difference between that balance and the balance per the agency's final audited financial statements (from last year) should be presented in the "Adjustments" line within Table 1 and Table 2 above.</t>
    </r>
  </si>
  <si>
    <r>
      <rPr>
        <b/>
        <sz val="10"/>
        <rFont val="Arial"/>
        <family val="2"/>
      </rPr>
      <t>Note</t>
    </r>
    <r>
      <rPr>
        <sz val="10"/>
        <rFont val="Arial"/>
        <family val="2"/>
      </rPr>
      <t xml:space="preserve">: If there are any issues with the format of the templates, please contact your ministry representative to assist you. </t>
    </r>
  </si>
  <si>
    <t>To report the principal repayment of loans receivable from third parties.</t>
  </si>
  <si>
    <t>FORM 1A - ACCRUAL BASIS REVENUES EARNED FROM VOLUME 2 AGENCIES</t>
  </si>
  <si>
    <t>FORM 1B - ACCRUAL BASIS EXPENSES INCURRED WITH VOLUME 2 AGENCIES</t>
  </si>
  <si>
    <t>FORM 1C - ASSETS OR LIABILITIES WITH VOLUME 2 AGENCIES</t>
  </si>
  <si>
    <t>To report revenues earned from Volume 2 agencies.</t>
  </si>
  <si>
    <t>To report assets and liabilities with Volume 2 agencies.</t>
  </si>
  <si>
    <t xml:space="preserve">Please provide a breakdown of the following transfer payments and other expenses incurred with  Volume 2 agencies as recorded in IFIS. For all TP programs, indicate the vote &amp; item number and the name of the TP programs. </t>
  </si>
  <si>
    <t>To report transfer payments and other expenses incurred with Volume 2 agencies.</t>
  </si>
  <si>
    <t xml:space="preserve">Temporary Investments </t>
  </si>
  <si>
    <t xml:space="preserve"> Accounts Receivable</t>
  </si>
  <si>
    <t>Loans Receivable</t>
  </si>
  <si>
    <t xml:space="preserve">Long-term Investments </t>
  </si>
  <si>
    <r>
      <rPr>
        <vertAlign val="superscript"/>
        <sz val="10"/>
        <rFont val="Arial"/>
        <family val="2"/>
      </rPr>
      <t>(6)</t>
    </r>
    <r>
      <rPr>
        <sz val="10"/>
        <rFont val="Arial"/>
        <family val="2"/>
      </rPr>
      <t xml:space="preserve">  Please describe the nature of "Other Assets". </t>
    </r>
  </si>
  <si>
    <r>
      <rPr>
        <vertAlign val="superscript"/>
        <sz val="9"/>
        <rFont val="Arial"/>
        <family val="2"/>
      </rPr>
      <t xml:space="preserve">(6) </t>
    </r>
    <r>
      <rPr>
        <sz val="9"/>
        <rFont val="Arial"/>
        <family val="2"/>
      </rPr>
      <t xml:space="preserve"> Please describe the nature of "Other Liabilities". </t>
    </r>
  </si>
  <si>
    <t>FORM 2H - LOANS RECEIVABLE REPAYMENT SCHEDULE</t>
  </si>
  <si>
    <t>To break out loans receivable from external parties by loan and to provide the repayment schedule associated with each of the loans.</t>
  </si>
  <si>
    <t>Loans Receivable from external Parties</t>
  </si>
  <si>
    <r>
      <t>Other Transactions
(Please specify)</t>
    </r>
    <r>
      <rPr>
        <b/>
        <vertAlign val="superscript"/>
        <sz val="10"/>
        <rFont val="Arial"/>
        <family val="2"/>
      </rPr>
      <t>(4)</t>
    </r>
  </si>
  <si>
    <r>
      <t>Other Liabilities (please specify)</t>
    </r>
    <r>
      <rPr>
        <b/>
        <vertAlign val="superscript"/>
        <sz val="10"/>
        <rFont val="Arial"/>
        <family val="2"/>
      </rPr>
      <t>(6)</t>
    </r>
    <r>
      <rPr>
        <b/>
        <sz val="10"/>
        <rFont val="Arial"/>
        <family val="2"/>
      </rPr>
      <t xml:space="preserve">            </t>
    </r>
  </si>
  <si>
    <r>
      <t>Other Assets</t>
    </r>
    <r>
      <rPr>
        <b/>
        <vertAlign val="superscript"/>
        <sz val="10"/>
        <rFont val="Arial"/>
        <family val="2"/>
      </rPr>
      <t>(6)</t>
    </r>
  </si>
  <si>
    <t xml:space="preserve">       Phone:  ___________________________________</t>
  </si>
  <si>
    <t xml:space="preserve">                            Phone:  __________________________________</t>
  </si>
  <si>
    <r>
      <t xml:space="preserve">  Add/(Less): Other Adjustments</t>
    </r>
    <r>
      <rPr>
        <vertAlign val="superscript"/>
        <sz val="10"/>
        <rFont val="Arial"/>
        <family val="2"/>
      </rPr>
      <t xml:space="preserve">(11) </t>
    </r>
    <r>
      <rPr>
        <sz val="10"/>
        <rFont val="Arial"/>
        <family val="2"/>
      </rPr>
      <t xml:space="preserve"> - </t>
    </r>
    <r>
      <rPr>
        <i/>
        <sz val="10"/>
        <rFont val="Arial"/>
        <family val="2"/>
      </rPr>
      <t xml:space="preserve">(Less should be entered as negative values)                   </t>
    </r>
    <r>
      <rPr>
        <sz val="10"/>
        <rFont val="Arial"/>
        <family val="2"/>
      </rPr>
      <t xml:space="preserve">                                                                                                                                                                           </t>
    </r>
  </si>
  <si>
    <r>
      <t xml:space="preserve"> Add / (Less): Other Adjustments</t>
    </r>
    <r>
      <rPr>
        <vertAlign val="superscript"/>
        <sz val="10"/>
        <rFont val="Arial"/>
        <family val="2"/>
      </rPr>
      <t>(11)</t>
    </r>
    <r>
      <rPr>
        <sz val="10"/>
        <rFont val="Arial"/>
        <family val="2"/>
      </rPr>
      <t xml:space="preserve"> - </t>
    </r>
    <r>
      <rPr>
        <i/>
        <sz val="10"/>
        <rFont val="Arial"/>
        <family val="2"/>
      </rPr>
      <t xml:space="preserve">(Less should be entered as negative values)                                                                                                                                                                                      </t>
    </r>
  </si>
  <si>
    <r>
      <t>Variance Explanation</t>
    </r>
    <r>
      <rPr>
        <sz val="10"/>
        <rFont val="Arial"/>
        <family val="2"/>
      </rPr>
      <t xml:space="preserve">
</t>
    </r>
    <r>
      <rPr>
        <sz val="10"/>
        <color indexed="10"/>
        <rFont val="Arial"/>
        <family val="2"/>
      </rPr>
      <t xml:space="preserve">
Explanation needed for variances &gt;10% and $10 million</t>
    </r>
    <r>
      <rPr>
        <sz val="10"/>
        <rFont val="Arial"/>
        <family val="2"/>
      </rPr>
      <t xml:space="preserve">
</t>
    </r>
  </si>
  <si>
    <r>
      <t>Variance Explanation</t>
    </r>
    <r>
      <rPr>
        <sz val="10"/>
        <rFont val="Arial"/>
        <family val="2"/>
      </rPr>
      <t xml:space="preserve">
</t>
    </r>
    <r>
      <rPr>
        <sz val="10"/>
        <color indexed="10"/>
        <rFont val="Arial"/>
        <family val="2"/>
      </rPr>
      <t xml:space="preserve">
Explanation needed for variances &gt;10% and $10 million
</t>
    </r>
    <r>
      <rPr>
        <sz val="10"/>
        <rFont val="Arial"/>
        <family val="2"/>
      </rPr>
      <t xml:space="preserve">
</t>
    </r>
  </si>
  <si>
    <t>Table 1A</t>
  </si>
  <si>
    <t>Table 1B</t>
  </si>
  <si>
    <r>
      <t>Variance Explanation</t>
    </r>
    <r>
      <rPr>
        <sz val="10"/>
        <rFont val="Arial"/>
        <family val="2"/>
      </rPr>
      <t xml:space="preserve">
</t>
    </r>
    <r>
      <rPr>
        <sz val="10"/>
        <color indexed="10"/>
        <rFont val="Arial"/>
        <family val="2"/>
      </rPr>
      <t xml:space="preserve">Explanation needed for variances &gt;10% and $10 million
</t>
    </r>
    <r>
      <rPr>
        <sz val="10"/>
        <rFont val="Arial"/>
        <family val="2"/>
      </rPr>
      <t xml:space="preserve">
</t>
    </r>
  </si>
  <si>
    <t xml:space="preserve">                                      Agency Contact</t>
  </si>
  <si>
    <t xml:space="preserve">                                     Ministry Contact</t>
  </si>
  <si>
    <t xml:space="preserve">                                   Agency Contact</t>
  </si>
  <si>
    <t xml:space="preserve">                                  Ministry Contact</t>
  </si>
  <si>
    <t xml:space="preserve">                                   Ministry Contact</t>
  </si>
  <si>
    <t xml:space="preserve">                                    Agency Contact</t>
  </si>
  <si>
    <t xml:space="preserve">                                     Agency Contact</t>
  </si>
  <si>
    <t xml:space="preserve">                                    Ministry Contact</t>
  </si>
  <si>
    <r>
      <rPr>
        <vertAlign val="superscript"/>
        <sz val="9"/>
        <rFont val="Arial"/>
        <family val="2"/>
      </rPr>
      <t>(4)</t>
    </r>
    <r>
      <rPr>
        <sz val="9"/>
        <rFont val="Arial"/>
        <family val="2"/>
      </rPr>
      <t xml:space="preserve"> Other transactions include special transactions, such as losses on loans, repayable grants, (gain)/loss on disposal of tangible capital assets, valuation adjustments on tangible capital assets, bad debts or provisions on receivables, etc.  Please describe the nature of "Other Transactions" below:</t>
    </r>
  </si>
  <si>
    <t>Approved by: ____________________________</t>
  </si>
  <si>
    <t>Date:</t>
  </si>
  <si>
    <t xml:space="preserve">       Date:  ____________________________________</t>
  </si>
  <si>
    <t xml:space="preserve">                            Date: ____________________________________</t>
  </si>
  <si>
    <r>
      <rPr>
        <vertAlign val="superscript"/>
        <sz val="9"/>
        <rFont val="Arial"/>
        <family val="2"/>
      </rPr>
      <t xml:space="preserve">(2)  </t>
    </r>
    <r>
      <rPr>
        <sz val="9"/>
        <rFont val="Arial"/>
        <family val="2"/>
      </rPr>
      <t>Represents realized (gains)/losses from the derecognition or sale of instruments measured at fair market value.  Upon being realized, amounts are reclassified out of the Statement of Remeasurement gains/(losses) and into the Statement of Operations.  Refer to Form 2G for further details.</t>
    </r>
  </si>
  <si>
    <t>Unrealized gains/(losses) attributable to:</t>
  </si>
  <si>
    <r>
      <t>Add/(Less)
Other Adjustments</t>
    </r>
    <r>
      <rPr>
        <b/>
        <vertAlign val="superscript"/>
        <sz val="10"/>
        <rFont val="Arial"/>
        <family val="2"/>
      </rPr>
      <t xml:space="preserve"> (1) </t>
    </r>
    <r>
      <rPr>
        <b/>
        <sz val="10"/>
        <rFont val="Arial"/>
        <family val="2"/>
      </rPr>
      <t xml:space="preserve">
</t>
    </r>
    <r>
      <rPr>
        <sz val="10"/>
        <rFont val="Arial"/>
        <family val="2"/>
      </rPr>
      <t>(Less should be entered as negative values)</t>
    </r>
  </si>
  <si>
    <r>
      <rPr>
        <b/>
        <i/>
        <sz val="10"/>
        <rFont val="Arial"/>
        <family val="2"/>
      </rPr>
      <t>If Check indicates "</t>
    </r>
    <r>
      <rPr>
        <b/>
        <i/>
        <sz val="10"/>
        <color rgb="FFFF0000"/>
        <rFont val="Arial"/>
        <family val="2"/>
      </rPr>
      <t>INCORRECT</t>
    </r>
    <r>
      <rPr>
        <b/>
        <i/>
        <sz val="10"/>
        <rFont val="Arial"/>
        <family val="2"/>
      </rPr>
      <t>" then further follow-up is required.</t>
    </r>
  </si>
  <si>
    <r>
      <t>If Check indicates "</t>
    </r>
    <r>
      <rPr>
        <b/>
        <i/>
        <sz val="10"/>
        <color rgb="FFFF0000"/>
        <rFont val="Arial"/>
        <family val="2"/>
      </rPr>
      <t>OK</t>
    </r>
    <r>
      <rPr>
        <b/>
        <i/>
        <sz val="10"/>
        <rFont val="Arial"/>
        <family val="2"/>
      </rPr>
      <t>" then no further work is required.</t>
    </r>
  </si>
  <si>
    <r>
      <t>If the Check indicates "</t>
    </r>
    <r>
      <rPr>
        <b/>
        <i/>
        <sz val="9"/>
        <color rgb="FFFF0000"/>
        <rFont val="Arial"/>
        <family val="2"/>
      </rPr>
      <t>INCORRECT</t>
    </r>
    <r>
      <rPr>
        <b/>
        <i/>
        <sz val="9"/>
        <rFont val="Arial"/>
        <family val="2"/>
      </rPr>
      <t>", then further follow-up is required</t>
    </r>
  </si>
  <si>
    <r>
      <t>If the Check indicates "</t>
    </r>
    <r>
      <rPr>
        <b/>
        <i/>
        <sz val="9"/>
        <color rgb="FFFF0000"/>
        <rFont val="Arial"/>
        <family val="2"/>
      </rPr>
      <t>OK</t>
    </r>
    <r>
      <rPr>
        <b/>
        <i/>
        <sz val="9"/>
        <rFont val="Arial"/>
        <family val="2"/>
      </rPr>
      <t>", then no further work is required</t>
    </r>
  </si>
  <si>
    <t>If Check indicates "INCORRECT", then the proof is incorrect and further follow-up is required.</t>
  </si>
  <si>
    <t>If Check indicates "OK" then the proof has been completed correctly.</t>
  </si>
  <si>
    <r>
      <rPr>
        <vertAlign val="superscript"/>
        <sz val="9"/>
        <rFont val="Arial"/>
        <family val="2"/>
      </rPr>
      <t>(1)</t>
    </r>
    <r>
      <rPr>
        <sz val="9"/>
        <rFont val="Arial"/>
        <family val="2"/>
      </rPr>
      <t xml:space="preserve"> Adjustments include write-offs, adjustments to opening balances to conform with agency audited financial statements, and other adjustments as needed.  Please describe the nature of other adjustments:</t>
    </r>
  </si>
  <si>
    <t>Other Liabilities (please specify)</t>
  </si>
  <si>
    <t xml:space="preserve">      (i) -----------------------------------------------------------------------------------------------------------------------------------------------------------------------------------------------------. </t>
  </si>
  <si>
    <t xml:space="preserve">      (ii) -----------------------------------------------------------------------------------------------------------------------------------------------------------------------------------------------------. </t>
  </si>
  <si>
    <t xml:space="preserve">      (iii) -----------------------------------------------------------------------------------------------------------------------------------------------------------------------------------------------------. </t>
  </si>
  <si>
    <t>Form 2F - INTER-ORGANIZATIONAL BALANCES FOR DEFERRED REVENUE &amp; DEFERRED CAPITAL CONTRIBUTION</t>
  </si>
  <si>
    <t>To report the following:
1)  Expenses in Table 1, 
2)  A breakdown of employee benefits expense in Table 2, and 
3)  Expenses incurred with Government Reporting Entities in Table 3.</t>
  </si>
  <si>
    <t>Assets and Liabilities with Agency</t>
  </si>
  <si>
    <r>
      <rPr>
        <vertAlign val="superscript"/>
        <sz val="10"/>
        <rFont val="Arial"/>
        <family val="2"/>
      </rPr>
      <t>(2)</t>
    </r>
    <r>
      <rPr>
        <sz val="10"/>
        <rFont val="Arial"/>
        <family val="2"/>
      </rPr>
      <t xml:space="preserve"> Temporary investments include treasury bills or investment certificates, and are generally capable of reasonable prompt liquidation (i.e. within one year).  If the maturity of the investment is three months or less, the investment normally qualifies as a "Cash and Cash equivalents" (refer to note 1).</t>
    </r>
  </si>
  <si>
    <r>
      <rPr>
        <vertAlign val="superscript"/>
        <sz val="10"/>
        <rFont val="Arial"/>
        <family val="2"/>
      </rPr>
      <t>(3)</t>
    </r>
    <r>
      <rPr>
        <sz val="10"/>
        <rFont val="Arial"/>
        <family val="2"/>
      </rPr>
      <t xml:space="preserve"> Other assets include inventory for consumption.</t>
    </r>
  </si>
  <si>
    <r>
      <rPr>
        <vertAlign val="superscript"/>
        <sz val="10"/>
        <rFont val="Arial"/>
        <family val="2"/>
      </rPr>
      <t>(2)</t>
    </r>
    <r>
      <rPr>
        <sz val="10"/>
        <rFont val="Arial"/>
        <family val="2"/>
      </rPr>
      <t xml:space="preserve">  Please describe the nature of "other adjustments". </t>
    </r>
  </si>
  <si>
    <r>
      <t xml:space="preserve">Other Adjustments – please specify: </t>
    </r>
    <r>
      <rPr>
        <vertAlign val="superscript"/>
        <sz val="9"/>
        <rFont val="Arial"/>
        <family val="2"/>
      </rPr>
      <t>(2)</t>
    </r>
  </si>
  <si>
    <r>
      <t xml:space="preserve">B. Accumulated remeasurement gains (losses) </t>
    </r>
    <r>
      <rPr>
        <b/>
        <vertAlign val="superscript"/>
        <sz val="9"/>
        <color indexed="8"/>
        <rFont val="Arial"/>
        <family val="2"/>
      </rPr>
      <t>(3)</t>
    </r>
  </si>
  <si>
    <r>
      <t>Opening Accumulated Remeasurement Gains/(Losses)</t>
    </r>
    <r>
      <rPr>
        <vertAlign val="superscript"/>
        <sz val="9"/>
        <rFont val="Arial"/>
        <family val="2"/>
      </rPr>
      <t>(4)</t>
    </r>
  </si>
  <si>
    <r>
      <t>Opening Accumulated Operating Surplus/(Deficit)</t>
    </r>
    <r>
      <rPr>
        <vertAlign val="superscript"/>
        <sz val="9"/>
        <rFont val="Arial"/>
        <family val="2"/>
      </rPr>
      <t>(4)</t>
    </r>
  </si>
  <si>
    <r>
      <t xml:space="preserve">(3)  </t>
    </r>
    <r>
      <rPr>
        <sz val="9"/>
        <rFont val="Arial"/>
        <family val="2"/>
      </rPr>
      <t xml:space="preserve">PS 3260 "Liability for Contaminated Sites" was issued by the Public Sector Accounting Board to account for costs related to the remediation of contaminated provincial lands and it  became effective on April 1, 2014.  Any environmental liabilities identified after April 1, 2014 or any revisions to the initial estimates of the liabilities recognized in the year of transition should be recorded through the Statement of Operations.  Total Liability for remediation of contaminated sites should agree with form 2I.  </t>
    </r>
  </si>
  <si>
    <r>
      <t xml:space="preserve">Number of Sites Recorded </t>
    </r>
    <r>
      <rPr>
        <vertAlign val="superscript"/>
        <sz val="9"/>
        <color theme="1"/>
        <rFont val="Arial"/>
        <family val="2"/>
      </rPr>
      <t>(1)</t>
    </r>
  </si>
  <si>
    <t>Opening Balance</t>
  </si>
  <si>
    <t xml:space="preserve">Additions </t>
  </si>
  <si>
    <t xml:space="preserve">Remediated </t>
  </si>
  <si>
    <t>Closing Balance</t>
  </si>
  <si>
    <t>Incurred for New Sites</t>
  </si>
  <si>
    <t xml:space="preserve">Adjustments to Liability of Existing Sites </t>
  </si>
  <si>
    <t>To report additional information required on contaminated sites for note disclosure purposes.</t>
  </si>
  <si>
    <t>Other Disclosure information:</t>
  </si>
  <si>
    <t>Discounted Amount</t>
  </si>
  <si>
    <t>Number of Sites</t>
  </si>
  <si>
    <t>Undiscounted Amount ($000's)</t>
  </si>
  <si>
    <t>Time Horizon
(In years)</t>
  </si>
  <si>
    <t>Discount Rate</t>
  </si>
  <si>
    <t xml:space="preserve">         (a) from litigation or other 3rd parties; </t>
  </si>
  <si>
    <t xml:space="preserve">         (b) from Provincial grants</t>
  </si>
  <si>
    <t xml:space="preserve">         (c) The amount netted against the liabilities in your F/S</t>
  </si>
  <si>
    <r>
      <t>Potential Sites</t>
    </r>
    <r>
      <rPr>
        <vertAlign val="superscript"/>
        <sz val="9"/>
        <rFont val="Arial"/>
        <family val="2"/>
      </rPr>
      <t>(3)</t>
    </r>
  </si>
  <si>
    <r>
      <t>Contingent Sites</t>
    </r>
    <r>
      <rPr>
        <vertAlign val="superscript"/>
        <sz val="9"/>
        <rFont val="Arial"/>
        <family val="2"/>
      </rPr>
      <t>(4)</t>
    </r>
  </si>
  <si>
    <r>
      <t>Discretionary Sites</t>
    </r>
    <r>
      <rPr>
        <vertAlign val="superscript"/>
        <sz val="9"/>
        <rFont val="Arial"/>
        <family val="2"/>
      </rPr>
      <t>(5)</t>
    </r>
  </si>
  <si>
    <r>
      <t xml:space="preserve">(3)  </t>
    </r>
    <r>
      <rPr>
        <sz val="10"/>
        <rFont val="Arial"/>
        <family val="2"/>
      </rPr>
      <t>Sites where contamination exists and remediation responsibility is known, but further work is required to determine if the contaminations exceed an environmental standard.</t>
    </r>
  </si>
  <si>
    <t>G</t>
  </si>
  <si>
    <t>To report the following:
1) Liabilities in Table 1, and 
2) A breakdown of certain liabilities with Government Reporting Entities in Table 2.</t>
  </si>
  <si>
    <t xml:space="preserve">To report the following:
1) Tangible capital asset continuity for major asset categories in Table 1, and  
2) Fixed Asset Proof in Table 2. </t>
  </si>
  <si>
    <t>To report the following:
1)  Assets in Table 1, and 
2)  A breakdown of certain assets with Government Reporting Entities in Table 2.</t>
  </si>
  <si>
    <t>To report the following:
1)  Revenues in Table 1, and 
2)  Revenues incurred with Government Reporting Entities in Table 2.</t>
  </si>
  <si>
    <t>(To be completed by the Ministry)</t>
  </si>
  <si>
    <t>Table 3G</t>
  </si>
  <si>
    <r>
      <t xml:space="preserve">(3) </t>
    </r>
    <r>
      <rPr>
        <sz val="9"/>
        <rFont val="Arial"/>
        <family val="2"/>
      </rPr>
      <t xml:space="preserve"> PS 3260 "Liability for Contaminated Sites" was issued by the Public Sector Accounting Board to account for costs related to the remediation of contaminated provincial lands became effective on April 1, 2014.  Any new environmental liabilities identified after April 1, 2014 or any revisions to the initial estimates of the liabilities recognized in the year of transition should be recorded through the Statement of Operations.  Total Expense for remediation of contaminated sites should agree with form 2I.  </t>
    </r>
  </si>
  <si>
    <t>Remediation of Contaminated Sites</t>
  </si>
  <si>
    <r>
      <t>Remediation of contaminated sites</t>
    </r>
    <r>
      <rPr>
        <vertAlign val="superscript"/>
        <sz val="10"/>
        <rFont val="Arial"/>
        <family val="2"/>
      </rPr>
      <t>(3)</t>
    </r>
  </si>
  <si>
    <t>Reports in ($000's)</t>
  </si>
  <si>
    <r>
      <t>Remediation of contaminated sites</t>
    </r>
    <r>
      <rPr>
        <b/>
        <vertAlign val="superscript"/>
        <sz val="10"/>
        <rFont val="Arial"/>
        <family val="2"/>
      </rPr>
      <t>(3)</t>
    </r>
  </si>
  <si>
    <t>Accumulated remeasurement gains/ (losses) at End of Year</t>
  </si>
  <si>
    <t>Interest/
Investment Income</t>
  </si>
  <si>
    <r>
      <t xml:space="preserve">(4)  </t>
    </r>
    <r>
      <rPr>
        <sz val="10"/>
        <rFont val="Arial"/>
        <family val="2"/>
      </rPr>
      <t>Sites where a contamination site exists but it is unclear to whether the organization is legally responsible for it.   Similar to other contingent liabilities, amounts need to be disclosed in the notes of the financial statements.   Please indicate if the total amount reported is greater than $1 million.</t>
    </r>
  </si>
  <si>
    <r>
      <t xml:space="preserve">(5)  </t>
    </r>
    <r>
      <rPr>
        <sz val="10"/>
        <rFont val="Arial"/>
        <family val="2"/>
      </rPr>
      <t xml:space="preserve">Any costs related to a contaminated site that do not meet the definition of a liability under contaminated sites </t>
    </r>
    <r>
      <rPr>
        <i/>
        <sz val="10"/>
        <rFont val="Arial"/>
        <family val="2"/>
      </rPr>
      <t>PS3260</t>
    </r>
    <r>
      <rPr>
        <sz val="10"/>
        <rFont val="Arial"/>
        <family val="2"/>
      </rPr>
      <t>.  For example, an organization may spend above and beyond the minimum requirement.  Such costs are considered discretionary.  Please indicate if the total amount reported is greater than $1 million.</t>
    </r>
  </si>
  <si>
    <t>-                  Light blue cells contain formula or  links to related forms, no input is required.</t>
  </si>
  <si>
    <t>Temporary Investments</t>
  </si>
  <si>
    <t>202</t>
  </si>
  <si>
    <t>203</t>
  </si>
  <si>
    <t>205</t>
  </si>
  <si>
    <t>206</t>
  </si>
  <si>
    <t>207</t>
  </si>
  <si>
    <t>208</t>
  </si>
  <si>
    <t>209</t>
  </si>
  <si>
    <t>210</t>
  </si>
  <si>
    <t>211</t>
  </si>
  <si>
    <t>218</t>
  </si>
  <si>
    <t>219</t>
  </si>
  <si>
    <t>220</t>
  </si>
  <si>
    <t>222</t>
  </si>
  <si>
    <t>227</t>
  </si>
  <si>
    <t>228</t>
  </si>
  <si>
    <t>231</t>
  </si>
  <si>
    <t>235</t>
  </si>
  <si>
    <t>236</t>
  </si>
  <si>
    <t>237</t>
  </si>
  <si>
    <t>238</t>
  </si>
  <si>
    <t>239</t>
  </si>
  <si>
    <t>240</t>
  </si>
  <si>
    <t>241</t>
  </si>
  <si>
    <t>242</t>
  </si>
  <si>
    <t>243</t>
  </si>
  <si>
    <t>244</t>
  </si>
  <si>
    <t>245</t>
  </si>
  <si>
    <t>246</t>
  </si>
  <si>
    <t>247</t>
  </si>
  <si>
    <t>248</t>
  </si>
  <si>
    <t>249</t>
  </si>
  <si>
    <t>250</t>
  </si>
  <si>
    <t>251</t>
  </si>
  <si>
    <t>252</t>
  </si>
  <si>
    <t>261</t>
  </si>
  <si>
    <t>262</t>
  </si>
  <si>
    <t>263</t>
  </si>
  <si>
    <t>264</t>
  </si>
  <si>
    <t>265</t>
  </si>
  <si>
    <t>266</t>
  </si>
  <si>
    <t>267</t>
  </si>
  <si>
    <t>268</t>
  </si>
  <si>
    <t>269</t>
  </si>
  <si>
    <t>270</t>
  </si>
  <si>
    <t>272</t>
  </si>
  <si>
    <t>277</t>
  </si>
  <si>
    <t>278</t>
  </si>
  <si>
    <t>303</t>
  </si>
  <si>
    <t>304</t>
  </si>
  <si>
    <t>314</t>
  </si>
  <si>
    <t>315</t>
  </si>
  <si>
    <t>001</t>
  </si>
  <si>
    <t>002</t>
  </si>
  <si>
    <t>003</t>
  </si>
  <si>
    <t>004</t>
  </si>
  <si>
    <t>005</t>
  </si>
  <si>
    <t>006</t>
  </si>
  <si>
    <t>007</t>
  </si>
  <si>
    <t>009</t>
  </si>
  <si>
    <t>010</t>
  </si>
  <si>
    <t>011</t>
  </si>
  <si>
    <t>012</t>
  </si>
  <si>
    <t>013</t>
  </si>
  <si>
    <t>014</t>
  </si>
  <si>
    <t>016</t>
  </si>
  <si>
    <t>017</t>
  </si>
  <si>
    <t>018</t>
  </si>
  <si>
    <t>019</t>
  </si>
  <si>
    <t>020</t>
  </si>
  <si>
    <t>021</t>
  </si>
  <si>
    <t>022</t>
  </si>
  <si>
    <t>023</t>
  </si>
  <si>
    <t>024</t>
  </si>
  <si>
    <t>025</t>
  </si>
  <si>
    <t>026</t>
  </si>
  <si>
    <t>027</t>
  </si>
  <si>
    <t>029</t>
  </si>
  <si>
    <t>030</t>
  </si>
  <si>
    <t>033</t>
  </si>
  <si>
    <t>034</t>
  </si>
  <si>
    <t>037</t>
  </si>
  <si>
    <t>038</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</si>
  <si>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</si>
  <si>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</si>
  <si>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</si>
  <si>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</si>
  <si>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</si>
  <si>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</si>
  <si>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</si>
  <si>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</si>
  <si>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</si>
  <si>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</si>
  <si>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</si>
  <si>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</si>
  <si>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</si>
  <si>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</si>
  <si>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</si>
  <si>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</si>
  <si>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</si>
  <si>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</si>
  <si>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</si>
  <si>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</si>
  <si>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</si>
  <si>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</si>
  <si>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</si>
  <si>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</si>
  <si>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</si>
  <si>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</si>
  <si>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</si>
  <si>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</si>
  <si>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</si>
  <si>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</si>
  <si>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</si>
  <si>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</si>
  <si>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</si>
  <si>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</si>
  <si>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</si>
  <si>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</si>
  <si>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</si>
  <si>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</si>
  <si>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</si>
  <si>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</si>
  <si>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</si>
  <si>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</si>
  <si>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</si>
  <si>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</si>
  <si>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</si>
  <si>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</si>
  <si>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</si>
  <si>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</si>
  <si>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</si>
  <si>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</si>
  <si>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</si>
  <si>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</si>
  <si>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</si>
  <si>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</si>
  <si>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</si>
  <si>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</si>
  <si>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</si>
  <si>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</si>
  <si>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</si>
  <si>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</si>
  <si>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</si>
  <si>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</si>
  <si>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</si>
  <si>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</si>
  <si>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</si>
  <si>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</si>
  <si>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1405</t>
  </si>
  <si>
    <t>1406</t>
  </si>
  <si>
    <t>1430</t>
  </si>
  <si>
    <t>1433</t>
  </si>
  <si>
    <t>1434</t>
  </si>
  <si>
    <t>1460</t>
  </si>
  <si>
    <t>1468</t>
  </si>
  <si>
    <t>1471</t>
  </si>
  <si>
    <t>1472</t>
  </si>
  <si>
    <t>1487</t>
  </si>
  <si>
    <t>1490</t>
  </si>
  <si>
    <t>1491</t>
  </si>
  <si>
    <t>1492</t>
  </si>
  <si>
    <t>1493</t>
  </si>
  <si>
    <t>1494</t>
  </si>
  <si>
    <t>1495</t>
  </si>
  <si>
    <t>044</t>
  </si>
  <si>
    <t>2H</t>
  </si>
  <si>
    <t>SUBS_ICP</t>
  </si>
  <si>
    <t xml:space="preserve">Forms used </t>
  </si>
  <si>
    <t>March 31, 2017 ($000's)</t>
  </si>
  <si>
    <t xml:space="preserve">Fiscal Year Ended March 31, 2017  ($000's) </t>
  </si>
  <si>
    <t>2017 ($000's)</t>
  </si>
  <si>
    <t>Dates Format</t>
  </si>
  <si>
    <t>Substitute Intercompany</t>
  </si>
  <si>
    <r>
      <rPr>
        <vertAlign val="superscript"/>
        <sz val="10"/>
        <rFont val="Arial"/>
        <family val="2"/>
      </rPr>
      <t xml:space="preserve">(3) </t>
    </r>
    <r>
      <rPr>
        <sz val="10"/>
        <rFont val="Arial"/>
        <family val="2"/>
      </rPr>
      <t xml:space="preserve">Remeasurement gains and losses - this statement is used to distinguish unrealized remeasurement gains and losses from revenue and expenses.  Remeasurement gains and losses include unrealized changes in fair value of instruments measured at fair value and unrealized foreign exchange gains and losses.  Remeasurement gains and losses will be accumulated in the Statement of Remeasurement Gains and Losses until the underlying financial instrument is derecognized or sold.  At that time, the remeasurement gains and losses associated with the instrument are realized and therefore reclassified to the Statement of Operations. </t>
    </r>
  </si>
  <si>
    <r>
      <rPr>
        <vertAlign val="superscript"/>
        <sz val="10"/>
        <rFont val="Arial"/>
        <family val="2"/>
      </rPr>
      <t>(4)</t>
    </r>
    <r>
      <rPr>
        <sz val="10"/>
        <rFont val="Arial"/>
        <family val="2"/>
      </rPr>
      <t xml:space="preserve"> Must equal the closing balance from the prior year as submitted in the OGO templates (Form 2G) as part of the prior year Public Accounts process.  Any difference between that balance and the balance per the agency's final audited financial statements (from last year) should be presented in "</t>
    </r>
    <r>
      <rPr>
        <i/>
        <sz val="10"/>
        <rFont val="Arial"/>
        <family val="2"/>
      </rPr>
      <t>Other - please specify</t>
    </r>
    <r>
      <rPr>
        <sz val="10"/>
        <rFont val="Arial"/>
        <family val="2"/>
      </rPr>
      <t>" within Section A or B of Table 1 above as needed.</t>
    </r>
  </si>
  <si>
    <t>282</t>
  </si>
  <si>
    <t>AG201_Cancer Care Ontario</t>
  </si>
  <si>
    <t>201</t>
  </si>
  <si>
    <t>AG202_eHealth Ontario</t>
  </si>
  <si>
    <t>AG203_Education Quality and Accountability Office</t>
  </si>
  <si>
    <t>AG205_Legal Aid Ontario</t>
  </si>
  <si>
    <t>AG206_Metro Toronto Convention Centre</t>
  </si>
  <si>
    <t>AG207_Ontario Place Corporation</t>
  </si>
  <si>
    <t>AG208_Northern Ontario Heritage Fund Corporation</t>
  </si>
  <si>
    <t>AG209_Ontario Electricity Financial Corporation</t>
  </si>
  <si>
    <t>AG210_Ontario Financing Authority</t>
  </si>
  <si>
    <t>AG211_Ontario Securities Commission</t>
  </si>
  <si>
    <t>AG213_Ontario Mortgage and Housing Corporation</t>
  </si>
  <si>
    <t>213</t>
  </si>
  <si>
    <t>AG218_Agricorp</t>
  </si>
  <si>
    <t>AG219_Independent Electricity System Operator</t>
  </si>
  <si>
    <t>AG220_Ontario Energy Board</t>
  </si>
  <si>
    <t>AG222_Metrolinx</t>
  </si>
  <si>
    <t>AG227_Ontario Tourism Marketing Partnership Corporation</t>
  </si>
  <si>
    <t>AG228_Agricultural Research Institute of Ontario</t>
  </si>
  <si>
    <t>AG231_Ontario Educational Communications Authority (TVO)</t>
  </si>
  <si>
    <t>AG235_Erie St. Clair Local Health Integration Network</t>
  </si>
  <si>
    <t>AG236_South West Local Health Integration Network</t>
  </si>
  <si>
    <t>AG237_Waterloo Wellington Local Health Integration Network</t>
  </si>
  <si>
    <t>AG238_Hamilton Niagara Haldimand Brant Local Health Integration Network</t>
  </si>
  <si>
    <t>AG239_Central West Local Health Integration Network</t>
  </si>
  <si>
    <t>AG240_Mississauga Halton Local Health Integration Network</t>
  </si>
  <si>
    <t>AG241_Toronto Central Local Health Integration Network</t>
  </si>
  <si>
    <t>AG242_Central Local Health Integration Network</t>
  </si>
  <si>
    <t>AG243_Central East Local Health Integration Network</t>
  </si>
  <si>
    <t>AG244_South East Local Health Integration Network</t>
  </si>
  <si>
    <t>AG245_Champlain Local Health Integration Network</t>
  </si>
  <si>
    <t>AG246_North Simcoe Muskoka Local Health Integration Network</t>
  </si>
  <si>
    <t>AG247_North East Local Health Integration Network</t>
  </si>
  <si>
    <t>AG248_North West Local Health Integration Network</t>
  </si>
  <si>
    <t>AG249_Ornge</t>
  </si>
  <si>
    <t>AG250_Ontario French-Language Educational Communications Authority (TFO)</t>
  </si>
  <si>
    <t>AG251_Ontario Agency for Health Protection and Promotion (Public Health Ontario)</t>
  </si>
  <si>
    <t>AG252_Ontario Northland Transportation Commission</t>
  </si>
  <si>
    <t>AG261_Ontario Trillium Foundation</t>
  </si>
  <si>
    <t>AG262_The Royal Ontario Museum</t>
  </si>
  <si>
    <t>AG263_Ontario Student Loan Trust</t>
  </si>
  <si>
    <t>AG264_Ontario Science Centre</t>
  </si>
  <si>
    <t>AG265_Ontario Arts Council</t>
  </si>
  <si>
    <t>AG266_Ottawa Convention Centre Corporation</t>
  </si>
  <si>
    <t>AG267_Algonquin Forestry Authority</t>
  </si>
  <si>
    <t>AG268_Niagara Parks Commission</t>
  </si>
  <si>
    <t>AG269_Forest Renewal Trust</t>
  </si>
  <si>
    <t>AG270_Ontario Capital Growth Corporation</t>
  </si>
  <si>
    <t>AG272_Ontario Racing Commission</t>
  </si>
  <si>
    <t>AG273_Ontario Immigrant Investor Corporation</t>
  </si>
  <si>
    <t>273</t>
  </si>
  <si>
    <t>AG277_Ontario Clean Water Agency</t>
  </si>
  <si>
    <t>AG278_TO Organizing Committee for the 2015 Pan American &amp; Parapan American Games</t>
  </si>
  <si>
    <t>AG280_Ontario Infrastructure and Lands Corporation</t>
  </si>
  <si>
    <t>280</t>
  </si>
  <si>
    <t>AG281_Toronto Waterfront Revitalization Corporation</t>
  </si>
  <si>
    <t>281</t>
  </si>
  <si>
    <t>AG282_General Real Estate Portfolio</t>
  </si>
  <si>
    <t>AG283_Transmission Corridor Program</t>
  </si>
  <si>
    <t>283</t>
  </si>
  <si>
    <t>AG303_Hydro One Inc.</t>
  </si>
  <si>
    <t>AG304_Ontario Power Generation Inc.</t>
  </si>
  <si>
    <t>AG314_Liquor Control Board of Ontario (LCBO)</t>
  </si>
  <si>
    <t>AG315_Ontario Lottery and Gaming Corporation</t>
  </si>
  <si>
    <t>AG316_Brampton Distribution Holdco Inc.</t>
  </si>
  <si>
    <t>316</t>
  </si>
  <si>
    <t>AG501_PDI Consolidations</t>
  </si>
  <si>
    <t>501</t>
  </si>
  <si>
    <t>CL101_Algonquin College of Applied Arts and Technology</t>
  </si>
  <si>
    <t>CL102_Cambrian College of Applied Arts and Technology</t>
  </si>
  <si>
    <t>CL103_Canadore College of Applied Arts and Technology</t>
  </si>
  <si>
    <t>CL104_Centennial College of Applied Arts and Technology</t>
  </si>
  <si>
    <t xml:space="preserve">CL105_Collège Boréal d'arts appliqués et de technologie		</t>
  </si>
  <si>
    <t>CL106_Conestoga College Institute of  Technology and Advanced Learning</t>
  </si>
  <si>
    <t xml:space="preserve">CL107_Confederation College of Applied Arts and Technology		</t>
  </si>
  <si>
    <t>CL108_Durham College of Applied Arts and Technology</t>
  </si>
  <si>
    <t>CL109_Fanshawe College of Applied Arts and Technology</t>
  </si>
  <si>
    <t xml:space="preserve">CL110_Sir Sandford Fleming College of Applied Arts and Technology		</t>
  </si>
  <si>
    <t>CL111_George Brown College of Applied Arts and Technology</t>
  </si>
  <si>
    <t>CL112_Georgian College of Applied Arts and Technology</t>
  </si>
  <si>
    <t>CL113_Humber College Institute of Technology and Advanced Learning</t>
  </si>
  <si>
    <t xml:space="preserve">CL114_Collège d'arts appliqués et de technologie La Cité collégiale		</t>
  </si>
  <si>
    <t>CL115_Lambton College of Applied Arts and Technology</t>
  </si>
  <si>
    <t>CL116_Loyalist College of Applied Arts and Technology</t>
  </si>
  <si>
    <t>CL117_Mohawk College of Applied Arts and Technology</t>
  </si>
  <si>
    <t>CL118_Niagara College of Applied Arts and Technology</t>
  </si>
  <si>
    <t>CL119_Northern College of Applied Arts and Technology</t>
  </si>
  <si>
    <t>CL120_Sault College of Applied Arts and Technology</t>
  </si>
  <si>
    <t>CL121_Seneca College of Applied Arts and Technology</t>
  </si>
  <si>
    <t>CL122_Sheridan College Institute of Technology and Advanced Learning</t>
  </si>
  <si>
    <t>CL123_St. Clair College of Applied Arts and Technology</t>
  </si>
  <si>
    <t>CL124_St. Lawrence College of Applied Arts and Technology</t>
  </si>
  <si>
    <t>HP592_Lennox and Addington County General Hospital</t>
  </si>
  <si>
    <t>HP593_Four Counties Health Services</t>
  </si>
  <si>
    <t>HP596_Stevenson Memorial Hospital</t>
  </si>
  <si>
    <t>HP597_Almonte General Hospital</t>
  </si>
  <si>
    <t>HP599_Arnprior Regional Health</t>
  </si>
  <si>
    <t>HP600_Atikokan General Hospital</t>
  </si>
  <si>
    <t>HP606_Royal Victoria Regional Health Centre</t>
  </si>
  <si>
    <t>HP611_Blind River District Health Centre</t>
  </si>
  <si>
    <t>HP613_West Park Healthcare Centre</t>
  </si>
  <si>
    <t>HP619_Brockville General Hospital</t>
  </si>
  <si>
    <t>HP624_Campbellford Memorial Hospital</t>
  </si>
  <si>
    <t>HP626_Carleton Place and District Memorial Hospital</t>
  </si>
  <si>
    <t>HP627_Services de Santé de Chapleau Health Services</t>
  </si>
  <si>
    <t>HP628_Chatham-Kent Health Alliance</t>
  </si>
  <si>
    <t>HP632_North York General Hospital</t>
  </si>
  <si>
    <t>HP633_Clinton Public Hospital</t>
  </si>
  <si>
    <t>HP638_Lady Minto Hospital at Cochrane</t>
  </si>
  <si>
    <t>HP640_Collingwood General and Marine Hospital</t>
  </si>
  <si>
    <t>HP644_Hotel Dieu Hospital, Cornwall</t>
  </si>
  <si>
    <t>HP646_Deep River and District Hospital</t>
  </si>
  <si>
    <t>HP647_Dryden Regional Health Centre</t>
  </si>
  <si>
    <t>HP648_Haldimand War Memorial Hospital</t>
  </si>
  <si>
    <t>HP650_St.Joseph's General Hospital, Elliot Lake</t>
  </si>
  <si>
    <t>HP651_Royal Ottawa Health Care Group</t>
  </si>
  <si>
    <t>HP653_Englehart and District Hospital Inc.</t>
  </si>
  <si>
    <t>HP654_Espanola General Hospital</t>
  </si>
  <si>
    <t>HP655_South Huron Hospital Association</t>
  </si>
  <si>
    <t>HP656_Groves Memorial Community Hospital</t>
  </si>
  <si>
    <t>HP661_Cambridge Memorial Hospital</t>
  </si>
  <si>
    <t>HP662_Geraldton District Hospital</t>
  </si>
  <si>
    <t>HP663_Alexandra Marine &amp; General Hospital</t>
  </si>
  <si>
    <t>HP665_Guelph General Hospital</t>
  </si>
  <si>
    <t>HP666_St.Joseph's Health Centre, Guelph</t>
  </si>
  <si>
    <t>HP674_St. Joseph's Healthcare Hamilton</t>
  </si>
  <si>
    <t>HP676_Hanover &amp; District Hospital</t>
  </si>
  <si>
    <t>HP681_Hôpital Notre Dame Hospital (Hearst)</t>
  </si>
  <si>
    <t>HP682_Hornepayne Community Hospital</t>
  </si>
  <si>
    <t>HP684_Alexandra Hospital Ingersoll</t>
  </si>
  <si>
    <t>HP685_Anson General Hospital</t>
  </si>
  <si>
    <t>HP686_Lady Dunn Health Centre</t>
  </si>
  <si>
    <t>HP687_Sensenbrenner Hospital</t>
  </si>
  <si>
    <t>HP692_Religious Hospitallers of St. Joseph of the Hotel Dieu of Kingston</t>
  </si>
  <si>
    <t>HP693_Kingston General Hospital</t>
  </si>
  <si>
    <t>HP695_Providence Care Centre (Kingston)</t>
  </si>
  <si>
    <t>HP696_Kirkland and District Hospital</t>
  </si>
  <si>
    <t>HP699_St. Mary's General Hospital</t>
  </si>
  <si>
    <t>HP701_Mackenzie Health</t>
  </si>
  <si>
    <t>HP704_Leamington District Memorial Hospital</t>
  </si>
  <si>
    <t>HP707_Ross Memorial Hospital</t>
  </si>
  <si>
    <t>HP709_Listowel Memorial Hospital</t>
  </si>
  <si>
    <t>HP714_St. Joseph's Health Care, London</t>
  </si>
  <si>
    <t>HP718_Joseph Brant Hospital</t>
  </si>
  <si>
    <t>HP719_Manitouwadge General Hospital</t>
  </si>
  <si>
    <t>HP721_Wilson Memorial General Hospital</t>
  </si>
  <si>
    <t>HP723_Bingham Memorial Hospital</t>
  </si>
  <si>
    <t>HP724_Mattawa General Hospital</t>
  </si>
  <si>
    <t>HP726_Georgian Bay General Hospital</t>
  </si>
  <si>
    <t>HP732_Kemptville District Hospital</t>
  </si>
  <si>
    <t>HP734_West Haldimand General Hospital</t>
  </si>
  <si>
    <t>HP736_Southlake Regional Health Centre</t>
  </si>
  <si>
    <t>HP739_Nipigon District Memorial Hospital</t>
  </si>
  <si>
    <t>HP745_Orillia Soldiers' Memorial Hospital</t>
  </si>
  <si>
    <t>HP751_Children's Hospital of Eastern Ontario</t>
  </si>
  <si>
    <t>HP753_Hôpital Montfort</t>
  </si>
  <si>
    <t>HP763_Pembroke Regional Hospital Inc.</t>
  </si>
  <si>
    <t>HP768_St. Francis Memorial Hospital</t>
  </si>
  <si>
    <t>HP771_Peterborough Regional Health Centre</t>
  </si>
  <si>
    <t>HP773_Providence Healthcare</t>
  </si>
  <si>
    <t>HP777_Queensway-Carleton Hospital</t>
  </si>
  <si>
    <t>HP781_St. Joseph's Care Group</t>
  </si>
  <si>
    <t>HP784_Manitoulin Health Centre</t>
  </si>
  <si>
    <t>HP788_Renfrew Victoria Hospital</t>
  </si>
  <si>
    <t>HP790_Religious Hospitallers of St. Joseph of the Hotel Dieu of St. Catherines</t>
  </si>
  <si>
    <t>HP792_St. Marys Memorial Hospital</t>
  </si>
  <si>
    <t>HP793_St. Thomas - Elgin General Hospital</t>
  </si>
  <si>
    <t>HP800_Hopital General de Hawkesbury &amp; District General Hospital Inc.</t>
  </si>
  <si>
    <t>HP801_Seaforth Community Hospital</t>
  </si>
  <si>
    <t>HP802_Hopital Glengarry Memorial Hospital</t>
  </si>
  <si>
    <t>HP804_Norfolk General Hospital</t>
  </si>
  <si>
    <t>HP809_Smooth Rock Falls Hospital</t>
  </si>
  <si>
    <t>HP813_Stratford General Hospital</t>
  </si>
  <si>
    <t>HP814_Strathroy Middlesex General Hospital</t>
  </si>
  <si>
    <t>HP819_McCausland Hospital</t>
  </si>
  <si>
    <t>HP824_Tillsonburg District Memorial Hospital</t>
  </si>
  <si>
    <t>HP826_Lake of the Woods District Hospital</t>
  </si>
  <si>
    <t>HP827_Baycrest Centre for Geriatric Care</t>
  </si>
  <si>
    <t>HP837_Hospital for Sick Children</t>
  </si>
  <si>
    <t>HP850_Runnymede Healthcare Centre</t>
  </si>
  <si>
    <t>HP852_St. Michael's Hospital</t>
  </si>
  <si>
    <t>HP854_Salvation Army Toronto Grace Health Centre</t>
  </si>
  <si>
    <t>HP858_Toronto East General Hospital</t>
  </si>
  <si>
    <t>HP862_Women's College Hospital</t>
  </si>
  <si>
    <t>HP881_West Nipissing General Hospital</t>
  </si>
  <si>
    <t>HP882_Winchester District Memorial Hospital</t>
  </si>
  <si>
    <t>HP888_Temiskaming Hospital</t>
  </si>
  <si>
    <t>HP889_Wingham and District Hospital</t>
  </si>
  <si>
    <t>HP890_Woodstock General Hospital Trust</t>
  </si>
  <si>
    <t>HP896_Red Lake Margaret Cochenour Memorial Hospital Corporation</t>
  </si>
  <si>
    <t>HP898_St.Joseph's Health Centre, Toronto</t>
  </si>
  <si>
    <t>HP900_Riverside Health Care Facilities Inc.</t>
  </si>
  <si>
    <t>HP905_Markham Stouffville Hospital</t>
  </si>
  <si>
    <t>HP907_Timmins and District Hospital</t>
  </si>
  <si>
    <t>HP910_Casey House Hospice</t>
  </si>
  <si>
    <t>HP916_Headwaters Health Care Centre</t>
  </si>
  <si>
    <t>HP927_Hotel-Dieu Grace Healthcare</t>
  </si>
  <si>
    <t>HP928_Perth and Smiths Falls District Hospital</t>
  </si>
  <si>
    <t>HP930_Grand River Hospital</t>
  </si>
  <si>
    <t>HP931_West Parry Sound Health Centre</t>
  </si>
  <si>
    <t>HP932_Bruyere Continuing Care Inc.</t>
  </si>
  <si>
    <t>HP933_Windsor Regional Hospital</t>
  </si>
  <si>
    <t>HP935_Thunder Bay Regional Health Sciences Centre</t>
  </si>
  <si>
    <t>HP936_London Health Sciences Centre</t>
  </si>
  <si>
    <t>HP938_Haliburton Highlands Health Services Corporation</t>
  </si>
  <si>
    <t>HP939_HOLLAND BLOORVIEW KIDS REHABILITATION HOSPITAL</t>
  </si>
  <si>
    <t>HP940_Northumberland Hills Hospital</t>
  </si>
  <si>
    <t>HP941_Humber River Regional Hospital</t>
  </si>
  <si>
    <t>HP942_Hamilton Health Sciences Corporation</t>
  </si>
  <si>
    <t>HP946_South Bruce Grey Health Centre</t>
  </si>
  <si>
    <t>HP947_University Health Network</t>
  </si>
  <si>
    <t>HP948_Centre for Addiction and Mental Health</t>
  </si>
  <si>
    <t>HP950_Halton Healthcare Services Corporation</t>
  </si>
  <si>
    <t>HP951_William Osler Health System</t>
  </si>
  <si>
    <t>HP952_Lakeridge Health</t>
  </si>
  <si>
    <t>HP953_SUNNYBROOK HEALTH SCIENCES CENTRE</t>
  </si>
  <si>
    <t>HP954_Rouge Valley Health System</t>
  </si>
  <si>
    <t>HP955_Grey Bruce Health Services</t>
  </si>
  <si>
    <t>HP957_Quinte Healthcare Corporation</t>
  </si>
  <si>
    <t>HP958_Ottawa Hospital</t>
  </si>
  <si>
    <t>HP959_Health Sciences North</t>
  </si>
  <si>
    <t>HP960_Scarborough Hospital</t>
  </si>
  <si>
    <t>HP961_University of Ottawa Heart Institute</t>
  </si>
  <si>
    <t>HP962_Niagara Health System</t>
  </si>
  <si>
    <t>HP963_North Wellington Health Care Corporation</t>
  </si>
  <si>
    <t>HP964_Sioux Lookout Meno-Ya-Win Health Centre</t>
  </si>
  <si>
    <t>HP965_Sault Area Hospital</t>
  </si>
  <si>
    <t>HP966_Bluewater Health</t>
  </si>
  <si>
    <t>HP967_Cornwall Community Hospital</t>
  </si>
  <si>
    <t>HP968_MUSKOKA ALGONQUIN HEALTHCARE</t>
  </si>
  <si>
    <t xml:space="preserve">HP969_Ontario Shores Centre for Mental Health Sciences		</t>
  </si>
  <si>
    <t>HP970_BRANT COMMUNITY HEALTHCARE SYSTEM</t>
  </si>
  <si>
    <t>HP971_St. Joseph's Continuing Care Centre of Sudbury</t>
  </si>
  <si>
    <t>HP972_Waypoint Centre for Mental Health Care</t>
  </si>
  <si>
    <t>HP973_WEENEEBAYKO AREA HEALTH AUTHORITY</t>
  </si>
  <si>
    <t>HP974_NORTH BAY REGIONAL HEALTH CENTRE</t>
  </si>
  <si>
    <t>HP975_Trillium Health Partners</t>
  </si>
  <si>
    <t>HP976_SINAI HEALTH SYSTEM</t>
  </si>
  <si>
    <t>MN001_Agriculture and Food/Rural Affairs</t>
  </si>
  <si>
    <t>MN002_Office of the Assembly</t>
  </si>
  <si>
    <t>MN003_Attorney General</t>
  </si>
  <si>
    <t>MN004_Cabinet Office</t>
  </si>
  <si>
    <t>MN005_Office of the Chief Election Officer</t>
  </si>
  <si>
    <t>MN006_Citizenship and Immigration</t>
  </si>
  <si>
    <t>MN007_Community and Social Services</t>
  </si>
  <si>
    <t>MN009_Economic Development and Growth/Research and Innovation &amp; Science</t>
  </si>
  <si>
    <t>MN010_Education</t>
  </si>
  <si>
    <t>MN011_Environment</t>
  </si>
  <si>
    <t>MN012_Finance</t>
  </si>
  <si>
    <t>MN013_Office of Francophone Affairs</t>
  </si>
  <si>
    <t>MN014_Health and Long-Term Care</t>
  </si>
  <si>
    <t>MN016_Labour</t>
  </si>
  <si>
    <t>MN017_Office of the Lieutenant Governor</t>
  </si>
  <si>
    <t xml:space="preserve">MN018_Government and Consumer Services </t>
  </si>
  <si>
    <t>MN019_Municipal Affairs and Housing</t>
  </si>
  <si>
    <t xml:space="preserve">MN020_Indigenous Relations and Reconciliation </t>
  </si>
  <si>
    <t>MN021_Natural Resources</t>
  </si>
  <si>
    <t>MN022_Northern Development and Mines</t>
  </si>
  <si>
    <t>MN023_Ombudsman Ontario</t>
  </si>
  <si>
    <t>MN024_Office of the Premier</t>
  </si>
  <si>
    <t>MN025_Office of the Auditor General</t>
  </si>
  <si>
    <t>MN026_Community Safety and Correctional Services</t>
  </si>
  <si>
    <t>MN027_Transportation</t>
  </si>
  <si>
    <t>MN029_Energy</t>
  </si>
  <si>
    <t xml:space="preserve">MN030_Advanced Education and Skills Development </t>
  </si>
  <si>
    <t xml:space="preserve">MN033_International Trade </t>
  </si>
  <si>
    <t>MN034_Treasury Board Secretariat</t>
  </si>
  <si>
    <t>MN037_Children and Youth Services</t>
  </si>
  <si>
    <t>MN038_Tourism, Culture and Sport</t>
  </si>
  <si>
    <t>MN044_Treasury Program</t>
  </si>
  <si>
    <t>MN047_Expenditure Savings and Constraints</t>
  </si>
  <si>
    <t>047</t>
  </si>
  <si>
    <t>MN048_Cash-Banks</t>
  </si>
  <si>
    <t>048</t>
  </si>
  <si>
    <t>MN112_Financial Services Industry Regulation Program</t>
  </si>
  <si>
    <t>112</t>
  </si>
  <si>
    <t>SB1301_District School Board Ontario North East</t>
  </si>
  <si>
    <t>SB1302_Algoma District School Board</t>
  </si>
  <si>
    <t>SB1303_Rainbow District School Board</t>
  </si>
  <si>
    <t>SB1304_Near North District School Board</t>
  </si>
  <si>
    <t>SB1305_Keewatin-Patricia District School Board</t>
  </si>
  <si>
    <t>SB1306_Lakehead District School Board</t>
  </si>
  <si>
    <t>SB1307_Bluewater District School Board</t>
  </si>
  <si>
    <t>SB1308_Avon Maitland District School Board</t>
  </si>
  <si>
    <t>SB1309_Greater Essex County District School Board</t>
  </si>
  <si>
    <t>SB1310_Lambton Kent District School Board</t>
  </si>
  <si>
    <t>SB1311_Thames Valley District School Board</t>
  </si>
  <si>
    <t>SB1312_Toronto District School Board</t>
  </si>
  <si>
    <t>SB1313_Durham District School Board</t>
  </si>
  <si>
    <t>SB1314_Kawartha Pine Ridge District School Board</t>
  </si>
  <si>
    <t>SB1315_Trillium Lakelands District School Board</t>
  </si>
  <si>
    <t>SB1316_York Region District School Board</t>
  </si>
  <si>
    <t>SB1317_Simcoe County District School Board</t>
  </si>
  <si>
    <t>SB1318_Upper Grand District School Board</t>
  </si>
  <si>
    <t>SB1319_Peel District School Board</t>
  </si>
  <si>
    <t>SB1320_Halton District School Board</t>
  </si>
  <si>
    <t>SB1321_Hamilton-Wentworth District School Board</t>
  </si>
  <si>
    <t>SB1322_District School Board of Niagara</t>
  </si>
  <si>
    <t>SB1323_Grand Erie District School Board</t>
  </si>
  <si>
    <t>SB1324_Waterloo Region District School Board</t>
  </si>
  <si>
    <t>SB1325_Ottawa-Carleton District School Board</t>
  </si>
  <si>
    <t>SB1326_Upper Canada District School Board</t>
  </si>
  <si>
    <t>SB1327_Limestone District School Board</t>
  </si>
  <si>
    <t>SB1328_Renfrew County District School Board</t>
  </si>
  <si>
    <t>SB1329_Hastings and Prince Edward District School Board</t>
  </si>
  <si>
    <t>SB1330_Northeastern Catholic District School Board</t>
  </si>
  <si>
    <t>SB1331_Huron-Superior Catholic District School Board</t>
  </si>
  <si>
    <t>SB1332_Sudbury Catholic District School Board</t>
  </si>
  <si>
    <t>SB1333_Northwest Catholic District School Board</t>
  </si>
  <si>
    <t>SB1334_Thunder Bay Catholic District School Board</t>
  </si>
  <si>
    <t>SB1335_Bruce-Grey Catholic District School Board</t>
  </si>
  <si>
    <t>SB1336_Huron Perth Catholic District School Board</t>
  </si>
  <si>
    <t>SB1337_Windsor-Essex Catholic District School Board</t>
  </si>
  <si>
    <t>SB1338_London District Catholic School Board</t>
  </si>
  <si>
    <t>SB1339_St. Clair Catholic District School Board</t>
  </si>
  <si>
    <t>SB1340_Toronto Catholic District School Board</t>
  </si>
  <si>
    <t>SB1341_Peterborough Victoria Northumberland &amp; Clarington Catholic District School Board</t>
  </si>
  <si>
    <t>SB1342_York Catholic District School Board</t>
  </si>
  <si>
    <t>SB1343_Dufferin-Peel Catholic District School Board</t>
  </si>
  <si>
    <t>SB1344_Simcoe Muskoka Catholic District School Board</t>
  </si>
  <si>
    <t>SB1345_Durham Catholic District School Board</t>
  </si>
  <si>
    <t>SB1346_Halton Catholic District School Board</t>
  </si>
  <si>
    <t>SB1347_Hamilton-Wentworth Catholic District School Board</t>
  </si>
  <si>
    <t>SB1348_Wellington Catholic District School Board</t>
  </si>
  <si>
    <t>SB1349_Waterloo Catholic District School Board</t>
  </si>
  <si>
    <t>SB1350_Niagara Catholic District School Board</t>
  </si>
  <si>
    <t>SB1351_Brant Haldimand Norfolk Catholic District School Board</t>
  </si>
  <si>
    <t>SB1352_Catholic District School Board of Eastern Ontario</t>
  </si>
  <si>
    <t>SB1353_Ottawa Catholic District School Board</t>
  </si>
  <si>
    <t>SB1354_Renfrew County Catholic District School Board</t>
  </si>
  <si>
    <t>SB1355_Algonquin and Lakeshore Catholic District School Board</t>
  </si>
  <si>
    <t>SB1356_Conseil scolaire de district du Nord-Est de l'Ontario</t>
  </si>
  <si>
    <t>SB1357_Conseil scolaire de district du Grand Nord de l'Ontario</t>
  </si>
  <si>
    <t>SB1358_Conseil Scolaire Viamonde</t>
  </si>
  <si>
    <t>SB1359_Conseil des écoles publiques de l'est de l'Ontario</t>
  </si>
  <si>
    <t>SB1360_Conseil scolaire de district catholique des Grandes Rivières</t>
  </si>
  <si>
    <t>SB1361_Conseil scolaire de district catholique du Nouvel-Ontario</t>
  </si>
  <si>
    <t>SB1362_Conseil scolaire de district catholique des Aurores boréales</t>
  </si>
  <si>
    <t>SB1363_Conseil Scolaire Catholique Providence</t>
  </si>
  <si>
    <t>SB1364_Conseil scolaire de district catholique Centre-Sud</t>
  </si>
  <si>
    <t>SB1365_Conseil scolaire de district catholique de l'Est ontarien</t>
  </si>
  <si>
    <t>SB1366_Conseil scolaire de district catholique du Centre-Est de l'Ontario</t>
  </si>
  <si>
    <t>SB1405_Rainy River District School Board</t>
  </si>
  <si>
    <t>SB1406_Superior-Greenstone District School Board</t>
  </si>
  <si>
    <t>SB1430_Nipissing-Parry Sound Catholic District School Board</t>
  </si>
  <si>
    <t>SB1433_Kenora Catholic District School Board</t>
  </si>
  <si>
    <t>SB1434_Superior North Catholic District School Board</t>
  </si>
  <si>
    <t>SB1460_Conseil scolaire de district catholique Franco-Nord</t>
  </si>
  <si>
    <t>SB1468_James Bay Lowlands Secondary School Board</t>
  </si>
  <si>
    <t>SB1471_Moose Factory Island District School Area Board</t>
  </si>
  <si>
    <t>SB1472_Moosonee District School Area Board</t>
  </si>
  <si>
    <t>SB1487_Penetanguishene Protestant Separate School Board</t>
  </si>
  <si>
    <t>SB1490_Bloorview Macmillan School Authority</t>
  </si>
  <si>
    <t>SB1491_Campbell Children's School Authority</t>
  </si>
  <si>
    <t>SB1492_John McGivney Children's Centre School Authority</t>
  </si>
  <si>
    <t>SB1493_KidsAbility School Authority</t>
  </si>
  <si>
    <t>SB1494_Niagara Peninsula Children's Centre School Authority</t>
  </si>
  <si>
    <t>SB1495_Ottawa Children's Treatment Centre School Authority</t>
  </si>
  <si>
    <t>Conditional formatting for duplicates</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</si>
  <si>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</si>
  <si>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</si>
  <si>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</si>
  <si>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</si>
  <si>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</si>
  <si>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</si>
  <si>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</si>
  <si>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</si>
  <si>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</si>
  <si>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</si>
  <si>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</si>
  <si>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</si>
  <si>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</si>
  <si>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</si>
  <si>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</si>
  <si>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</si>
  <si>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</si>
  <si>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</si>
  <si>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</si>
  <si>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</si>
  <si>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</si>
  <si>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</si>
  <si>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</si>
  <si>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</si>
  <si>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0592</t>
  </si>
  <si>
    <t>0593</t>
  </si>
  <si>
    <t>0596</t>
  </si>
  <si>
    <t>0597</t>
  </si>
  <si>
    <t>0599</t>
  </si>
  <si>
    <t>0600</t>
  </si>
  <si>
    <t>0606</t>
  </si>
  <si>
    <t>0611</t>
  </si>
  <si>
    <t>0613</t>
  </si>
  <si>
    <t>0619</t>
  </si>
  <si>
    <t>0624</t>
  </si>
  <si>
    <t>0626</t>
  </si>
  <si>
    <t>0627</t>
  </si>
  <si>
    <t>0628</t>
  </si>
  <si>
    <t>0632</t>
  </si>
  <si>
    <t>0633</t>
  </si>
  <si>
    <t>0638</t>
  </si>
  <si>
    <t>0640</t>
  </si>
  <si>
    <t>0644</t>
  </si>
  <si>
    <t>0646</t>
  </si>
  <si>
    <t>0647</t>
  </si>
  <si>
    <t>0648</t>
  </si>
  <si>
    <t>0650</t>
  </si>
  <si>
    <t>0651</t>
  </si>
  <si>
    <t>0653</t>
  </si>
  <si>
    <t>0654</t>
  </si>
  <si>
    <t>0655</t>
  </si>
  <si>
    <t>0656</t>
  </si>
  <si>
    <t>0661</t>
  </si>
  <si>
    <t>0662</t>
  </si>
  <si>
    <t>0663</t>
  </si>
  <si>
    <t>0665</t>
  </si>
  <si>
    <t>0666</t>
  </si>
  <si>
    <t>0674</t>
  </si>
  <si>
    <t>0676</t>
  </si>
  <si>
    <t>0681</t>
  </si>
  <si>
    <t>0682</t>
  </si>
  <si>
    <t>0684</t>
  </si>
  <si>
    <t>0685</t>
  </si>
  <si>
    <t>0686</t>
  </si>
  <si>
    <t>0687</t>
  </si>
  <si>
    <t>0692</t>
  </si>
  <si>
    <t>0693</t>
  </si>
  <si>
    <t>0695</t>
  </si>
  <si>
    <t>0696</t>
  </si>
  <si>
    <t>0699</t>
  </si>
  <si>
    <t>0701</t>
  </si>
  <si>
    <t>0704</t>
  </si>
  <si>
    <t>0707</t>
  </si>
  <si>
    <t>0709</t>
  </si>
  <si>
    <t>0714</t>
  </si>
  <si>
    <t>0718</t>
  </si>
  <si>
    <t>0719</t>
  </si>
  <si>
    <t>0721</t>
  </si>
  <si>
    <t>0723</t>
  </si>
  <si>
    <t>0724</t>
  </si>
  <si>
    <t>0726</t>
  </si>
  <si>
    <t>0732</t>
  </si>
  <si>
    <t>0734</t>
  </si>
  <si>
    <t>0736</t>
  </si>
  <si>
    <t>0739</t>
  </si>
  <si>
    <t>0745</t>
  </si>
  <si>
    <t>0751</t>
  </si>
  <si>
    <t>0753</t>
  </si>
  <si>
    <t>0763</t>
  </si>
  <si>
    <t>0768</t>
  </si>
  <si>
    <t>0771</t>
  </si>
  <si>
    <t>0773</t>
  </si>
  <si>
    <t>0777</t>
  </si>
  <si>
    <t>0781</t>
  </si>
  <si>
    <t>0784</t>
  </si>
  <si>
    <t>0788</t>
  </si>
  <si>
    <t>0790</t>
  </si>
  <si>
    <t>0792</t>
  </si>
  <si>
    <t>0793</t>
  </si>
  <si>
    <t>0800</t>
  </si>
  <si>
    <t>0801</t>
  </si>
  <si>
    <t>0802</t>
  </si>
  <si>
    <t>0804</t>
  </si>
  <si>
    <t>0809</t>
  </si>
  <si>
    <t>0813</t>
  </si>
  <si>
    <t>0814</t>
  </si>
  <si>
    <t>0819</t>
  </si>
  <si>
    <t>0824</t>
  </si>
  <si>
    <t>0826</t>
  </si>
  <si>
    <t>0827</t>
  </si>
  <si>
    <t>0837</t>
  </si>
  <si>
    <t>0850</t>
  </si>
  <si>
    <t>0852</t>
  </si>
  <si>
    <t>0854</t>
  </si>
  <si>
    <t>0858</t>
  </si>
  <si>
    <t>0862</t>
  </si>
  <si>
    <t>0881</t>
  </si>
  <si>
    <t>0882</t>
  </si>
  <si>
    <t>0888</t>
  </si>
  <si>
    <t>0889</t>
  </si>
  <si>
    <t>0890</t>
  </si>
  <si>
    <t>0896</t>
  </si>
  <si>
    <t>0898</t>
  </si>
  <si>
    <t>0900</t>
  </si>
  <si>
    <t>0905</t>
  </si>
  <si>
    <t>0907</t>
  </si>
  <si>
    <t>0910</t>
  </si>
  <si>
    <t>0916</t>
  </si>
  <si>
    <t>0927</t>
  </si>
  <si>
    <t>0928</t>
  </si>
  <si>
    <t>0930</t>
  </si>
  <si>
    <t>0931</t>
  </si>
  <si>
    <t>0932</t>
  </si>
  <si>
    <t>0933</t>
  </si>
  <si>
    <t>0935</t>
  </si>
  <si>
    <t>0936</t>
  </si>
  <si>
    <t>0938</t>
  </si>
  <si>
    <t>0939</t>
  </si>
  <si>
    <t>0940</t>
  </si>
  <si>
    <t>0941</t>
  </si>
  <si>
    <t>0942</t>
  </si>
  <si>
    <t>0946</t>
  </si>
  <si>
    <t>0947</t>
  </si>
  <si>
    <t>0948</t>
  </si>
  <si>
    <t>0950</t>
  </si>
  <si>
    <t>0951</t>
  </si>
  <si>
    <t>0952</t>
  </si>
  <si>
    <t>0953</t>
  </si>
  <si>
    <t>0954</t>
  </si>
  <si>
    <t>0955</t>
  </si>
  <si>
    <t>0957</t>
  </si>
  <si>
    <t>0958</t>
  </si>
  <si>
    <t>0959</t>
  </si>
  <si>
    <t>0960</t>
  </si>
  <si>
    <t>0961</t>
  </si>
  <si>
    <t>0962</t>
  </si>
  <si>
    <t>0963</t>
  </si>
  <si>
    <t>0964</t>
  </si>
  <si>
    <t>0965</t>
  </si>
  <si>
    <t>0966</t>
  </si>
  <si>
    <t>0967</t>
  </si>
  <si>
    <t>0968</t>
  </si>
  <si>
    <t>0969</t>
  </si>
  <si>
    <t>0970</t>
  </si>
  <si>
    <t>0971</t>
  </si>
  <si>
    <t>0972</t>
  </si>
  <si>
    <t>0973</t>
  </si>
  <si>
    <t>0974</t>
  </si>
  <si>
    <t>0975</t>
  </si>
  <si>
    <t>0976</t>
  </si>
  <si>
    <t xml:space="preserve">If additional rows are needed please contact your ministry's contact person in OPCD </t>
  </si>
  <si>
    <t>Ending Balance</t>
  </si>
  <si>
    <t xml:space="preserve">      (i) TP # 1</t>
  </si>
  <si>
    <t xml:space="preserve">      (ii) TP # 2</t>
  </si>
  <si>
    <t xml:space="preserve">      (iii) TP # 3</t>
  </si>
  <si>
    <t xml:space="preserve">      (i) CAP TP # 1</t>
  </si>
  <si>
    <t xml:space="preserve">      (ii) CAP TP # 1</t>
  </si>
  <si>
    <t xml:space="preserve">      (iii) CAP TP # 1</t>
  </si>
  <si>
    <t>2017-18 PUBLIC ACCOUNTS</t>
  </si>
  <si>
    <t>2018 ($000's)</t>
  </si>
  <si>
    <t>For the Year Ended March 31, 2018</t>
  </si>
  <si>
    <t>March 31, 2018 ($000's)</t>
  </si>
  <si>
    <t>As at March 31, 2018</t>
  </si>
  <si>
    <t>Fiscal Year Ended March 31, 2018</t>
  </si>
  <si>
    <t xml:space="preserve">Fiscal Year Ended March 31, 2018  ($000's) </t>
  </si>
  <si>
    <t>Report in ($000's) at March 31, 2018</t>
  </si>
  <si>
    <t>2024-2028</t>
  </si>
  <si>
    <t>2029-2033</t>
  </si>
  <si>
    <t>2034-2038</t>
  </si>
  <si>
    <t>2039-2043</t>
  </si>
  <si>
    <t>2044 and thereafter</t>
  </si>
  <si>
    <r>
      <t xml:space="preserve">Net Assets at Year End </t>
    </r>
    <r>
      <rPr>
        <b/>
        <vertAlign val="superscript"/>
        <sz val="9"/>
        <rFont val="Arial"/>
        <family val="2"/>
      </rPr>
      <t>(1)</t>
    </r>
  </si>
  <si>
    <t xml:space="preserve">1.  Break-out the total loans receivable balance with 3rd parties as at March 31, 2018 by loan.
2.  Based on the terms of each loan agreement, provide the repayment schedule for each loan in the format required by the table below.
3.  Provide the balance of any unamortized loan discounts/premiums and allowance for doubtful accounts as at March 31, 2018 for each loan.
4.  Provide the low/high (min / max) interest rate for each loan as set out by the loan agreement. </t>
  </si>
  <si>
    <t>Ensure that the total repayment amounts, unamortized discounts/premiums, and allowance for doubtful accounts agree with balances recorded as at March 31, 2018</t>
  </si>
  <si>
    <t>Liability for Contaminated Sites as of March 31, 2018</t>
  </si>
  <si>
    <t>Recoveries reported in the Statement of Financial Position as of March 31, 2018:</t>
  </si>
  <si>
    <r>
      <t xml:space="preserve">(2)  </t>
    </r>
    <r>
      <rPr>
        <sz val="10"/>
        <rFont val="Arial"/>
        <family val="2"/>
      </rPr>
      <t>Amount of expense reported in the Statement of Operations as a result of in-year accrual of new contaminated sites identified</t>
    </r>
    <r>
      <rPr>
        <i/>
        <sz val="10"/>
        <rFont val="Arial"/>
        <family val="2"/>
      </rPr>
      <t>.</t>
    </r>
  </si>
  <si>
    <r>
      <t xml:space="preserve">(1)  </t>
    </r>
    <r>
      <rPr>
        <sz val="10"/>
        <rFont val="Arial"/>
        <family val="2"/>
      </rPr>
      <t xml:space="preserve">The total number of sites that were identified at the beginning of the year, the additional sites identified and remediated within the year and the remaining sites that still needs to be remediated at the end of the year. </t>
    </r>
  </si>
  <si>
    <t>Deferred Revenue
Report in ($000's) at Year End</t>
  </si>
  <si>
    <t>Deferred Capital Contribution 
Report in ($000's) at Year End</t>
  </si>
  <si>
    <r>
      <rPr>
        <vertAlign val="superscript"/>
        <sz val="10"/>
        <rFont val="Arial"/>
        <family val="2"/>
      </rPr>
      <t>(2)</t>
    </r>
    <r>
      <rPr>
        <sz val="10"/>
        <rFont val="Arial"/>
        <family val="2"/>
      </rPr>
      <t xml:space="preserve"> Discover Viewer report "GL Continuity Schedule  TP Continuity Schedule with Vote-Item (Cross-Tab)" can be used to assist with reporting the required balances.</t>
    </r>
  </si>
  <si>
    <t xml:space="preserve">Prepaid Expenses </t>
  </si>
  <si>
    <t>Inventory for Consumption</t>
  </si>
  <si>
    <t>Non-Financial Assets</t>
  </si>
  <si>
    <t>-                  Identifies changes from prior year</t>
  </si>
  <si>
    <t>Cost</t>
  </si>
  <si>
    <t>Less: Accumulated Amortization</t>
  </si>
  <si>
    <t>Ending Net Book Value of TCA on Capital Leases</t>
  </si>
  <si>
    <t>Ontario Government Bonds</t>
  </si>
  <si>
    <t>Government of Canada Bonds</t>
  </si>
  <si>
    <t>Municipal, corporate and other Bonds</t>
  </si>
  <si>
    <t>Equity securities (e.g. stocks)</t>
  </si>
  <si>
    <t>Other (please specify)</t>
  </si>
  <si>
    <t>Long-term Investments</t>
  </si>
  <si>
    <t>Guaranteed Investment Certificates (GICs)</t>
  </si>
  <si>
    <t>Pooled portfolio investments (e.g. mutual funds)</t>
  </si>
  <si>
    <t>2016-17 Total</t>
  </si>
  <si>
    <t>2017-18 Total</t>
  </si>
  <si>
    <t>TCA on Capital Leases ($000's)</t>
  </si>
  <si>
    <t>1 - GBE</t>
  </si>
  <si>
    <t>2 - Municipalities</t>
  </si>
  <si>
    <t>3 - Students</t>
  </si>
  <si>
    <t>4 - Industrial and Commercial</t>
  </si>
  <si>
    <t>5 - Pension Benefit Guarantee Fund</t>
  </si>
  <si>
    <t>7 - Other</t>
  </si>
  <si>
    <t>Category
 (drop-down list)</t>
  </si>
  <si>
    <t>Less:  Unamortized Premiums/discounts &amp; Provision for Doubtful Accounts</t>
  </si>
  <si>
    <t>Allowance for Doubtful Accounts 
(-)</t>
  </si>
  <si>
    <t>Other non-financial assets</t>
  </si>
  <si>
    <r>
      <t xml:space="preserve">FORMS FOR OTHER GOVERNMENT ORGANIZATIONS
</t>
    </r>
    <r>
      <rPr>
        <sz val="12"/>
        <rFont val="Arial"/>
        <family val="2"/>
      </rPr>
      <t>(excl. GREP, IO and agencies of MOHLTC, EDU &amp; MAESD)</t>
    </r>
  </si>
  <si>
    <t>Loss on Tangible Capital Assets disposal</t>
  </si>
  <si>
    <t>Gain on Tangible Capital Assets disposal</t>
  </si>
  <si>
    <t>6 - Universities</t>
  </si>
  <si>
    <t>Only Input in Yellow cells</t>
  </si>
  <si>
    <t>Journals to be input into long sheet journal tab (D+E+F+H+J)</t>
  </si>
  <si>
    <t>Hyperion account</t>
  </si>
  <si>
    <t>Hyperion account description</t>
  </si>
  <si>
    <t>Movement</t>
  </si>
  <si>
    <t xml:space="preserve">Source data from TB tab
(to upload to HFM) </t>
  </si>
  <si>
    <t>Consolidation adjustments 
(manual Journals to post in HFM)</t>
  </si>
  <si>
    <t>Auto reclass entries on entity</t>
  </si>
  <si>
    <t>Auto interest reclass entry on 501</t>
  </si>
  <si>
    <t>Adjusted entity total before elimination</t>
  </si>
  <si>
    <t>Auto elimination entries on entity</t>
  </si>
  <si>
    <t>Post eliminated entity balances (inter-org balances gone)</t>
  </si>
  <si>
    <t>Auto elimination entries on partner (manual input/ normally negative)</t>
  </si>
  <si>
    <t>Expected COG balances (COG way elimination)</t>
  </si>
  <si>
    <t>Actual entity COG Adj3 ending balance  debit (+)/credit (-)</t>
  </si>
  <si>
    <t>Difference vs. COG way elimination (Adj3 entries excl. int. reclass)</t>
  </si>
  <si>
    <t>Difference vs. Hyperion way elimination (Adj3 entries excl. int. reclass)</t>
  </si>
  <si>
    <t>HFM balance per Metrolinx Rec.</t>
  </si>
  <si>
    <t>Variance</t>
  </si>
  <si>
    <t>H=D+E+F</t>
  </si>
  <si>
    <t>I</t>
  </si>
  <si>
    <t>J=H+I</t>
  </si>
  <si>
    <t>K</t>
  </si>
  <si>
    <t>L=J+K</t>
  </si>
  <si>
    <t>M</t>
  </si>
  <si>
    <t>N=L-M</t>
  </si>
  <si>
    <t>O=J-M</t>
  </si>
  <si>
    <t>409615-IC</t>
  </si>
  <si>
    <t>Capital Grants-IC</t>
  </si>
  <si>
    <t>recorded as misc. income in COG</t>
  </si>
  <si>
    <t>Gain on TCA disposal (parent account-no posting)</t>
  </si>
  <si>
    <t>409645</t>
  </si>
  <si>
    <t>Proceeds of Assets Sold</t>
  </si>
  <si>
    <t>409650</t>
  </si>
  <si>
    <t>Costs of Assets Sold</t>
  </si>
  <si>
    <t>409655</t>
  </si>
  <si>
    <t>Accumulated Amortization of Asset Sold</t>
  </si>
  <si>
    <t>loss on sale of TCA</t>
  </si>
  <si>
    <t>Loss on TCA disposal (parent account - no posting)</t>
  </si>
  <si>
    <t>loss on sale of TCA. In COG, this is burried in other expense accounts. In HFM new cost accounts are being consosidered.</t>
  </si>
  <si>
    <t>Investments – MTM Adjustments</t>
  </si>
  <si>
    <t>Tax receivable</t>
  </si>
  <si>
    <t>OGO form ending balance doesn't align with COG balance</t>
  </si>
  <si>
    <t>102020_IC</t>
  </si>
  <si>
    <t>Transfer Payment Receivable - IC</t>
  </si>
  <si>
    <t>A-1030</t>
  </si>
  <si>
    <t>Loan Receivable Gross - 3rd party</t>
  </si>
  <si>
    <t>A-1031</t>
  </si>
  <si>
    <t>Loan Receivable Unamortized Discounts/Premiums-3rd party</t>
  </si>
  <si>
    <t>A-1050</t>
  </si>
  <si>
    <t>Loan Receivable ADA-3rd party</t>
  </si>
  <si>
    <t>200999_IC</t>
  </si>
  <si>
    <t>Other AP and Accrued Liabilities_IC</t>
  </si>
  <si>
    <t>200920</t>
  </si>
  <si>
    <t>Due to Govt of Canada</t>
  </si>
  <si>
    <t>Obligations under AFPs - (Ministries and Agencies)</t>
  </si>
  <si>
    <t>203010_IC</t>
  </si>
  <si>
    <t>Obligations under AFPs - (Ministries and Agencies) - IC</t>
  </si>
  <si>
    <t>Other Equity Adjustments</t>
  </si>
  <si>
    <t>Journal balancing accounts</t>
  </si>
  <si>
    <t>check</t>
  </si>
  <si>
    <t>total revenue check</t>
  </si>
  <si>
    <t>likely difference between OGO form input and longsheet</t>
  </si>
  <si>
    <t>total expense check</t>
  </si>
  <si>
    <t>total assets check</t>
  </si>
  <si>
    <t>total liabilities check</t>
  </si>
  <si>
    <t>total equities check</t>
  </si>
  <si>
    <t/>
  </si>
  <si>
    <t>Scenario</t>
  </si>
  <si>
    <t>Actual</t>
  </si>
  <si>
    <t>Entity</t>
  </si>
  <si>
    <t>BaseEnt_Rptg.222</t>
  </si>
  <si>
    <t>CustomA</t>
  </si>
  <si>
    <t>TotCA</t>
  </si>
  <si>
    <t>Year</t>
  </si>
  <si>
    <t>2016</t>
  </si>
  <si>
    <t>ICP</t>
  </si>
  <si>
    <t>[ICP Top]</t>
  </si>
  <si>
    <t>CustomB</t>
  </si>
  <si>
    <t>TotCB</t>
  </si>
  <si>
    <t>Period</t>
  </si>
  <si>
    <t>Mar</t>
  </si>
  <si>
    <t>TPLine</t>
  </si>
  <si>
    <t>Tot_TPLine</t>
  </si>
  <si>
    <t>Application</t>
  </si>
  <si>
    <t>CONSOL</t>
  </si>
  <si>
    <t>Value</t>
  </si>
  <si>
    <t>[Contribution Total]</t>
  </si>
  <si>
    <t>CustomRptg</t>
  </si>
  <si>
    <t>Tot_CustomRptg</t>
  </si>
  <si>
    <t>Hyerpion vs. COG (excl. clrg accts)</t>
  </si>
  <si>
    <t xml:space="preserve">impact on </t>
  </si>
  <si>
    <t>View</t>
  </si>
  <si>
    <t>YTD</t>
  </si>
  <si>
    <t>Tot_MVT</t>
  </si>
  <si>
    <t>Financial assets higher (lower) by:</t>
  </si>
  <si>
    <t>Net debt (higher) lower</t>
  </si>
  <si>
    <t>Liability higher (lower) by:</t>
  </si>
  <si>
    <t>annual deficit (higher) lower</t>
  </si>
  <si>
    <t>Metrolinx</t>
  </si>
  <si>
    <t>NeT TCA higher (lower) by:</t>
  </si>
  <si>
    <t>line</t>
  </si>
  <si>
    <t>Base</t>
  </si>
  <si>
    <t>Account</t>
  </si>
  <si>
    <t>Account Description</t>
  </si>
  <si>
    <t>DataType</t>
  </si>
  <si>
    <t xml:space="preserve">
Input_ORT</t>
  </si>
  <si>
    <t xml:space="preserve">
Input_DF</t>
  </si>
  <si>
    <t xml:space="preserve">
Input_BPS</t>
  </si>
  <si>
    <t xml:space="preserve">
Input_GL</t>
  </si>
  <si>
    <t xml:space="preserve">
JE001M</t>
  </si>
  <si>
    <t xml:space="preserve">
Input_BI</t>
  </si>
  <si>
    <t xml:space="preserve">
JE170M</t>
  </si>
  <si>
    <t xml:space="preserve">
JE170A</t>
  </si>
  <si>
    <t xml:space="preserve">
JE150M</t>
  </si>
  <si>
    <t xml:space="preserve">
JE150A</t>
  </si>
  <si>
    <t xml:space="preserve">
JE140M</t>
  </si>
  <si>
    <t xml:space="preserve">
JE140A</t>
  </si>
  <si>
    <t xml:space="preserve">
JE120M</t>
  </si>
  <si>
    <t xml:space="preserve">
JE120A</t>
  </si>
  <si>
    <t xml:space="preserve">
JE110M</t>
  </si>
  <si>
    <t xml:space="preserve">
JE110A</t>
  </si>
  <si>
    <t xml:space="preserve">
JE270M</t>
  </si>
  <si>
    <t xml:space="preserve">
JE260M</t>
  </si>
  <si>
    <t xml:space="preserve">
JE250M</t>
  </si>
  <si>
    <t xml:space="preserve">
JE240M</t>
  </si>
  <si>
    <t xml:space="preserve">
JE230M</t>
  </si>
  <si>
    <t xml:space="preserve">
JE220M</t>
  </si>
  <si>
    <t xml:space="preserve">
JE210M</t>
  </si>
  <si>
    <t xml:space="preserve">
JE399M</t>
  </si>
  <si>
    <t xml:space="preserve">
JE370M</t>
  </si>
  <si>
    <t xml:space="preserve">
JE360M</t>
  </si>
  <si>
    <t xml:space="preserve">
JE350M</t>
  </si>
  <si>
    <t xml:space="preserve">
JE340M</t>
  </si>
  <si>
    <t xml:space="preserve">
JE330M</t>
  </si>
  <si>
    <t xml:space="preserve">
JE320M</t>
  </si>
  <si>
    <t xml:space="preserve">
JE310M</t>
  </si>
  <si>
    <t xml:space="preserve">
CF301M</t>
  </si>
  <si>
    <t xml:space="preserve">
JE499M</t>
  </si>
  <si>
    <t xml:space="preserve">
JE410M</t>
  </si>
  <si>
    <t xml:space="preserve">
JE502M</t>
  </si>
  <si>
    <t xml:space="preserve">
JE501M</t>
  </si>
  <si>
    <t xml:space="preserve">
Input_BPSElim</t>
  </si>
  <si>
    <t xml:space="preserve">
AutoElim</t>
  </si>
  <si>
    <t xml:space="preserve">
AutoElim_Plug</t>
  </si>
  <si>
    <t xml:space="preserve">
JE601M</t>
  </si>
  <si>
    <t xml:space="preserve">
AutoEPU</t>
  </si>
  <si>
    <t>PA_Rptg</t>
  </si>
  <si>
    <t>Revenue higher (lower) by:</t>
  </si>
  <si>
    <t>n/a</t>
  </si>
  <si>
    <t>OGO Reporting Template data</t>
  </si>
  <si>
    <t>Supplemental data loaded via web form</t>
  </si>
  <si>
    <t>BPS data load (ADIs)</t>
  </si>
  <si>
    <t>data loaded from general ledger</t>
  </si>
  <si>
    <t>Source adjustments</t>
  </si>
  <si>
    <t>OG data load in Supp scenario - BI Discover IC data</t>
  </si>
  <si>
    <t>Other revenue re-class - Manual</t>
  </si>
  <si>
    <t>Other revenue re-class - Auto</t>
  </si>
  <si>
    <t>Deferred Capital Contributions - Manual</t>
  </si>
  <si>
    <t>Deferred Capital Contributions - Auto</t>
  </si>
  <si>
    <t>Deferred Revenue - Manual</t>
  </si>
  <si>
    <t>Deferred Revenue - Auto</t>
  </si>
  <si>
    <t>Mark to Market Adjustments - Manual</t>
  </si>
  <si>
    <t>Mark to Market Adjustments - Auto</t>
  </si>
  <si>
    <t>Interest on debt reclass adjustments - non BPS - Manual</t>
  </si>
  <si>
    <t>Interest on debt reclass adjustments (non BPS) - Auto</t>
  </si>
  <si>
    <t>MIN Expense Reclass</t>
  </si>
  <si>
    <t>MIN Other Adjustments</t>
  </si>
  <si>
    <t>MIN Gross Ups</t>
  </si>
  <si>
    <t>MIN Pensions and Benefits Adjustments</t>
  </si>
  <si>
    <t>MIN SUD Adjustments</t>
  </si>
  <si>
    <t>MIN PSAB Adjustments</t>
  </si>
  <si>
    <t>MIN Reconciliation Adjustments</t>
  </si>
  <si>
    <t>OPCD Adjustments to Restated scenario</t>
  </si>
  <si>
    <t>OPCD Expense Reclass</t>
  </si>
  <si>
    <t>OPCD Other Adjustments</t>
  </si>
  <si>
    <t>OPCD Gross Ups</t>
  </si>
  <si>
    <t>OPCD Pensions and Benefits Adjustments</t>
  </si>
  <si>
    <t>OPCD SUD Adjustments</t>
  </si>
  <si>
    <t>OPCD PSAB Adjustments</t>
  </si>
  <si>
    <t>OPCD Reconciliation Adjustments</t>
  </si>
  <si>
    <t>Cash flow adjustments</t>
  </si>
  <si>
    <t>OAG Adjustments to Restated scenario</t>
  </si>
  <si>
    <t>OAG PSAB Adjustments</t>
  </si>
  <si>
    <t>Reconciliation Adjustments (to match PA)</t>
  </si>
  <si>
    <t>Manual Elimination adjustments</t>
  </si>
  <si>
    <t>BPS data load - SB elimination adjustments</t>
  </si>
  <si>
    <t>Auto elimination adjustments</t>
  </si>
  <si>
    <t>Auto elimination plug adjustments -</t>
  </si>
  <si>
    <t>Adjustment for Modified Equity Method for GBE - Manual</t>
  </si>
  <si>
    <t>Equity pick-up (auto)</t>
  </si>
  <si>
    <t>Public Accounts reporting</t>
  </si>
  <si>
    <t>ICP side of the eliminations</t>
  </si>
  <si>
    <t>1. the entity side of eliminations on IO
2. the entity side of eliminations on BPS orgs
3. the entity side of eliminations on AR/Revenue OGOs</t>
  </si>
  <si>
    <t>Expense higher (lower) by:</t>
  </si>
  <si>
    <t>0</t>
  </si>
  <si>
    <t>Continuity</t>
  </si>
  <si>
    <t>Data</t>
  </si>
  <si>
    <t>NoData</t>
  </si>
  <si>
    <t>COG balances</t>
  </si>
  <si>
    <t>Debit/(credit) Entries posted on this entity in COG but not in Hyperion</t>
  </si>
  <si>
    <t>debit (credit) Entries posted on this entity in Hyperion but not in COG</t>
  </si>
  <si>
    <t>Adjusted Hyperion Balance</t>
  </si>
  <si>
    <t>Differences</t>
  </si>
  <si>
    <t>100010</t>
  </si>
  <si>
    <t>Cash and Cash Equivalents</t>
  </si>
  <si>
    <t>TB_Bal</t>
  </si>
  <si>
    <t>100020</t>
  </si>
  <si>
    <t>Investments less than 90 days</t>
  </si>
  <si>
    <t>100030</t>
  </si>
  <si>
    <t>Bank Indebtedness</t>
  </si>
  <si>
    <t>101010</t>
  </si>
  <si>
    <t>101010_IC</t>
  </si>
  <si>
    <t>Temporary Investments - IC</t>
  </si>
  <si>
    <t>101020</t>
  </si>
  <si>
    <t>Investments - MTM Adjustments</t>
  </si>
  <si>
    <t>101025</t>
  </si>
  <si>
    <t>Temporary Investments (BPS)</t>
  </si>
  <si>
    <t>101025_IC</t>
  </si>
  <si>
    <t>Temporary Investments (BPS) - IC</t>
  </si>
  <si>
    <t>101026</t>
  </si>
  <si>
    <t>Investments - MTM Adjustments (BPS)</t>
  </si>
  <si>
    <t>101030</t>
  </si>
  <si>
    <t>Assets Purchased Under Resale Agreements</t>
  </si>
  <si>
    <t>101040</t>
  </si>
  <si>
    <t>Assets Sold Under Repurchase Agreements</t>
  </si>
  <si>
    <t>101060</t>
  </si>
  <si>
    <t>Temporary Investments - Clearing</t>
  </si>
  <si>
    <t>101050</t>
  </si>
  <si>
    <t>Auto Sector Investments at Net Realizable Value</t>
  </si>
  <si>
    <t>101099</t>
  </si>
  <si>
    <t>Investments greater than a year</t>
  </si>
  <si>
    <t>101099_IC</t>
  </si>
  <si>
    <t>Investments greater than a year IC</t>
  </si>
  <si>
    <t>102010</t>
  </si>
  <si>
    <t>Taxes receivable</t>
  </si>
  <si>
    <t>102020</t>
  </si>
  <si>
    <t>Transfer Payment Receivable</t>
  </si>
  <si>
    <t>102999</t>
  </si>
  <si>
    <t>Other Accounts Receivable</t>
  </si>
  <si>
    <t>102999_IC</t>
  </si>
  <si>
    <t>Other Accounts Receivable - IC</t>
  </si>
  <si>
    <t>105000</t>
  </si>
  <si>
    <t>Allowance for Doubtful Accounts (ADA)</t>
  </si>
  <si>
    <t>102030</t>
  </si>
  <si>
    <t>Government of Canada Receivable</t>
  </si>
  <si>
    <t>103010</t>
  </si>
  <si>
    <t>Loan Receivable - GBE</t>
  </si>
  <si>
    <t>103020</t>
  </si>
  <si>
    <t>Loan Receivable - Municipalities</t>
  </si>
  <si>
    <t>103030</t>
  </si>
  <si>
    <t>Loan Receivable - Students</t>
  </si>
  <si>
    <t>103040</t>
  </si>
  <si>
    <t>Loan Receivable - Industrial and Commercial</t>
  </si>
  <si>
    <t>103050</t>
  </si>
  <si>
    <t>Loan Receivable - Pension Benefit Guarantee Fund</t>
  </si>
  <si>
    <t>103060</t>
  </si>
  <si>
    <t>Loan Receivable - Universities</t>
  </si>
  <si>
    <t>103070</t>
  </si>
  <si>
    <t>Loan Receivable - Clearing</t>
  </si>
  <si>
    <t>103070_IC</t>
  </si>
  <si>
    <t>Loan Receivable - Clearing - IC</t>
  </si>
  <si>
    <t>103080</t>
  </si>
  <si>
    <t>Loan Receivable - Clearing (BPS)</t>
  </si>
  <si>
    <t>103080_IC</t>
  </si>
  <si>
    <t>Loan Receivable - Clearing (BPS) IC</t>
  </si>
  <si>
    <t>103099</t>
  </si>
  <si>
    <t>Loan Receivable - Other</t>
  </si>
  <si>
    <t>103110</t>
  </si>
  <si>
    <t>Loans Receivable: Unamortized Concession Discounts - GBE</t>
  </si>
  <si>
    <t>103120</t>
  </si>
  <si>
    <t>Loans Receivable: Unamortized Concession Discounts - Municipalities</t>
  </si>
  <si>
    <t>103130</t>
  </si>
  <si>
    <t>Loans Receivable: Unamortized Concession Discounts - Students</t>
  </si>
  <si>
    <t>103140</t>
  </si>
  <si>
    <t>Loans Receivable: Unamortized Concession Discounts - Industrial and Commercial</t>
  </si>
  <si>
    <t>103150</t>
  </si>
  <si>
    <t>Loans Rcvbl: Unamortized Concession Discount: Pension Benefit Guarantee Fund</t>
  </si>
  <si>
    <t>103160</t>
  </si>
  <si>
    <t>Loans Receivable: Unamortized Concession Discounts - Universities</t>
  </si>
  <si>
    <t>103170</t>
  </si>
  <si>
    <t>Loans Receivable: Unamortized Concession Discounts - Clearing</t>
  </si>
  <si>
    <t>103170_IC</t>
  </si>
  <si>
    <t>Loans Receivable: Unamortized Concession Discounts - Clearing IC</t>
  </si>
  <si>
    <t>103180</t>
  </si>
  <si>
    <t>Loans Receivable: Unamortized Concession Discounts - Clearing (BPS)</t>
  </si>
  <si>
    <t>103180_IC</t>
  </si>
  <si>
    <t>Loans Receivable: Unamortized Concession Discounts - Clearing (BPS) - IC</t>
  </si>
  <si>
    <t>103199</t>
  </si>
  <si>
    <t>Loans Receivable: Unamortized Concession Discounts - Other</t>
  </si>
  <si>
    <t>105010</t>
  </si>
  <si>
    <t>Loans Receivable: ADA - GBE</t>
  </si>
  <si>
    <t>105020</t>
  </si>
  <si>
    <t>Loans Receivable: ADA - Municipalities</t>
  </si>
  <si>
    <t>105030</t>
  </si>
  <si>
    <t>Loans Receivable:ADA - Students</t>
  </si>
  <si>
    <t>105040</t>
  </si>
  <si>
    <t>Loans Receivable: ADA - Industrial and Commercial</t>
  </si>
  <si>
    <t>105050</t>
  </si>
  <si>
    <t>Loans Receivable: ADA - Pension Benefit Guarantee Fund</t>
  </si>
  <si>
    <t>105060</t>
  </si>
  <si>
    <t>Loans Receivable: ADA - Universities</t>
  </si>
  <si>
    <t>105070</t>
  </si>
  <si>
    <t>Loans Receivable: ADA - Clearing</t>
  </si>
  <si>
    <t>105070_IC</t>
  </si>
  <si>
    <t>Loans Receivable: ADA - Clearing - IC</t>
  </si>
  <si>
    <t>105080</t>
  </si>
  <si>
    <t>Loans Receivable: ADA - Clearing (BPS)</t>
  </si>
  <si>
    <t>105080_IC</t>
  </si>
  <si>
    <t>Loans Receivable: ADA - Clearing (BPS) IC</t>
  </si>
  <si>
    <t>105099</t>
  </si>
  <si>
    <t>Loans Receivable: ADA - Other</t>
  </si>
  <si>
    <t>104010</t>
  </si>
  <si>
    <t>Investment in GBE</t>
  </si>
  <si>
    <t>109010</t>
  </si>
  <si>
    <t>Pension Asset</t>
  </si>
  <si>
    <t>109020</t>
  </si>
  <si>
    <t>109030</t>
  </si>
  <si>
    <t>Prepaid Expenses</t>
  </si>
  <si>
    <t>109040</t>
  </si>
  <si>
    <t>Financial Assets - MTM Adjustments</t>
  </si>
  <si>
    <t>109050</t>
  </si>
  <si>
    <t>Inventories</t>
  </si>
  <si>
    <t>109098</t>
  </si>
  <si>
    <t>Other Assets General</t>
  </si>
  <si>
    <t>109098_IC</t>
  </si>
  <si>
    <t>Other Assets General - IC</t>
  </si>
  <si>
    <t>109099</t>
  </si>
  <si>
    <t>Other Financial Assets</t>
  </si>
  <si>
    <t>109099_IC</t>
  </si>
  <si>
    <t>Other Financial Assets - IC</t>
  </si>
  <si>
    <t>BS_IC_Clrg</t>
  </si>
  <si>
    <t>Intercompany clearing account</t>
  </si>
  <si>
    <t>200110</t>
  </si>
  <si>
    <t>Transfer Payment Payable</t>
  </si>
  <si>
    <t>200110_IC</t>
  </si>
  <si>
    <t>Transfer Payment Payable - IC</t>
  </si>
  <si>
    <t>200210</t>
  </si>
  <si>
    <t>200210_IC</t>
  </si>
  <si>
    <t>Accrued Interest on Debt- IC</t>
  </si>
  <si>
    <t>200310</t>
  </si>
  <si>
    <t>Accrued Salaries, Wages and Benefits (excluding Pensions)</t>
  </si>
  <si>
    <t>200310_IC</t>
  </si>
  <si>
    <t>Accrued Salaries, Wages and Benefits (excluding Pensions) - IC</t>
  </si>
  <si>
    <t>200910</t>
  </si>
  <si>
    <t>Accrued liabilities - Restructuring</t>
  </si>
  <si>
    <t>200930</t>
  </si>
  <si>
    <t>Obligations under Capital Leases</t>
  </si>
  <si>
    <t>200999</t>
  </si>
  <si>
    <t>Other AP and Accrued Liabilities</t>
  </si>
  <si>
    <t>Other AP and Accrued Liabilities - IC</t>
  </si>
  <si>
    <t>200999_Clrg</t>
  </si>
  <si>
    <t>201010</t>
  </si>
  <si>
    <t>Debt Issued for Provincial Purpose</t>
  </si>
  <si>
    <t>201010_Clrg</t>
  </si>
  <si>
    <t>201010_IC</t>
  </si>
  <si>
    <t>Debt Issued for Provincial Purpose - IC</t>
  </si>
  <si>
    <t>201020</t>
  </si>
  <si>
    <t>Debt Incurred for Ontario Electrical Financial Corporation</t>
  </si>
  <si>
    <t>201030</t>
  </si>
  <si>
    <t>Unamortized Foreign Exchange Gains/Losses</t>
  </si>
  <si>
    <t>202010</t>
  </si>
  <si>
    <t>Teachers Pension Liability</t>
  </si>
  <si>
    <t>202020</t>
  </si>
  <si>
    <t>Public Service Pension Plan (PSPP)</t>
  </si>
  <si>
    <t>202030</t>
  </si>
  <si>
    <t>Public Service Supplemental Benefits Accrual</t>
  </si>
  <si>
    <t>202040</t>
  </si>
  <si>
    <t>OPSEU Pensions Liability</t>
  </si>
  <si>
    <t>202050</t>
  </si>
  <si>
    <t>Agency Adjustment Liability</t>
  </si>
  <si>
    <t>202060</t>
  </si>
  <si>
    <t>HOOP Plan Liability</t>
  </si>
  <si>
    <t>202070</t>
  </si>
  <si>
    <t>CAAT Pension Liability</t>
  </si>
  <si>
    <t>202080</t>
  </si>
  <si>
    <t>OMERS Pension Liability</t>
  </si>
  <si>
    <t>202099</t>
  </si>
  <si>
    <t>Other Pension Liabilities - BPS</t>
  </si>
  <si>
    <t>202990</t>
  </si>
  <si>
    <t>Severance Liability</t>
  </si>
  <si>
    <t>202991</t>
  </si>
  <si>
    <t>MCO Credits Liability</t>
  </si>
  <si>
    <t>202992</t>
  </si>
  <si>
    <t>COC Credits Liability</t>
  </si>
  <si>
    <t>202993</t>
  </si>
  <si>
    <t>Attendance Credits Liability</t>
  </si>
  <si>
    <t>202994</t>
  </si>
  <si>
    <t>SMG Time Banked Liability</t>
  </si>
  <si>
    <t>202995</t>
  </si>
  <si>
    <t>SMG MCO days Liability</t>
  </si>
  <si>
    <t>202996</t>
  </si>
  <si>
    <t>Vacation Bonus - 25th Anniversary Liability</t>
  </si>
  <si>
    <t>202997</t>
  </si>
  <si>
    <t>Continuation of Benefits for Disabled Employees Liability</t>
  </si>
  <si>
    <t>202998</t>
  </si>
  <si>
    <t>WSIB Liability</t>
  </si>
  <si>
    <t>203000</t>
  </si>
  <si>
    <t>LTIP Liability</t>
  </si>
  <si>
    <t>203999</t>
  </si>
  <si>
    <t>Other Employee Future Benefits Liabilities</t>
  </si>
  <si>
    <t>203990</t>
  </si>
  <si>
    <t>Retirement Benefits Liability - BPS consolidation</t>
  </si>
  <si>
    <t>203991</t>
  </si>
  <si>
    <t>Post Employment Liability - BPS Consolidation</t>
  </si>
  <si>
    <t>203992</t>
  </si>
  <si>
    <t>WSIB Liability - BPS consolidation</t>
  </si>
  <si>
    <t>203993</t>
  </si>
  <si>
    <t>LTIP Liability - BPS consolidation</t>
  </si>
  <si>
    <t>203994</t>
  </si>
  <si>
    <t>Severance, Termination Liability - BPS consolidation</t>
  </si>
  <si>
    <t>203010</t>
  </si>
  <si>
    <t>203020</t>
  </si>
  <si>
    <t>Obligations Under AFP: Completed (BPS)</t>
  </si>
  <si>
    <t>203020_IC</t>
  </si>
  <si>
    <t>Obligations under AFPs - Completed - BPS - IC</t>
  </si>
  <si>
    <t>203030</t>
  </si>
  <si>
    <t>Obligations Under AFP: In Construction (BPS)</t>
  </si>
  <si>
    <t>203030_IC</t>
  </si>
  <si>
    <t>Obligations under AFP- in construction - BPS - IC</t>
  </si>
  <si>
    <t>203110</t>
  </si>
  <si>
    <t>BPS Debt</t>
  </si>
  <si>
    <t>203110_IC</t>
  </si>
  <si>
    <t>BPS Debt - IC</t>
  </si>
  <si>
    <t>203110_Clrg</t>
  </si>
  <si>
    <t>204001</t>
  </si>
  <si>
    <t>DR - Teranet</t>
  </si>
  <si>
    <t>204002</t>
  </si>
  <si>
    <t>DR - Vehicle and Driver Licenses</t>
  </si>
  <si>
    <t>204099</t>
  </si>
  <si>
    <t>DR - Other</t>
  </si>
  <si>
    <t>C_204009</t>
  </si>
  <si>
    <t>DR Other</t>
  </si>
  <si>
    <t>Ope_Roll</t>
  </si>
  <si>
    <t>OPE_Adjs</t>
  </si>
  <si>
    <t>Contri_Receivd</t>
  </si>
  <si>
    <t>IntEarnd</t>
  </si>
  <si>
    <t>RecognContri</t>
  </si>
  <si>
    <t>WriteOff</t>
  </si>
  <si>
    <t>OthAdjs</t>
  </si>
  <si>
    <t>MTM_Adjs</t>
  </si>
  <si>
    <t>DCC_Trans</t>
  </si>
  <si>
    <t>UnAlloc_MVT</t>
  </si>
  <si>
    <t>C_204009_IC</t>
  </si>
  <si>
    <t>DR Other IC</t>
  </si>
  <si>
    <t>C_204020_IC</t>
  </si>
  <si>
    <t>DR Intercompany- IC</t>
  </si>
  <si>
    <t>C_204010</t>
  </si>
  <si>
    <t>DR 3rd Party</t>
  </si>
  <si>
    <t>C_204110</t>
  </si>
  <si>
    <t>Deferred Capital Contributions</t>
  </si>
  <si>
    <t>AmortContri</t>
  </si>
  <si>
    <t>DR_Transfer</t>
  </si>
  <si>
    <t>C_204110_IC</t>
  </si>
  <si>
    <t>Deferred Capital Contributions IC</t>
  </si>
  <si>
    <t>C_204120_IC</t>
  </si>
  <si>
    <t>DCC Intercompany  - IC</t>
  </si>
  <si>
    <t>209905</t>
  </si>
  <si>
    <t>Provincial Judges Pension Fund</t>
  </si>
  <si>
    <t>209910</t>
  </si>
  <si>
    <t>Provincial Judges Pension Fund Accrual</t>
  </si>
  <si>
    <t>209915</t>
  </si>
  <si>
    <t>Deputy Ministers Supplementary Benefits</t>
  </si>
  <si>
    <t>209920</t>
  </si>
  <si>
    <t>Deputy Ministers Supplementary Benefit Accrual</t>
  </si>
  <si>
    <t>209925</t>
  </si>
  <si>
    <t>Justice of the Peace Supplemental Plan</t>
  </si>
  <si>
    <t>209930</t>
  </si>
  <si>
    <t>Justice of the Peace Supplemental Plan Accrual</t>
  </si>
  <si>
    <t>209935</t>
  </si>
  <si>
    <t>Public Service Supplementary Benefits</t>
  </si>
  <si>
    <t>209940</t>
  </si>
  <si>
    <t>OPSEU Supplementary Benefits</t>
  </si>
  <si>
    <t>209099</t>
  </si>
  <si>
    <t>Other Funds and Liabilities</t>
  </si>
  <si>
    <t>209099_IC</t>
  </si>
  <si>
    <t>Other Funds and Liabilities - IC</t>
  </si>
  <si>
    <t>209999</t>
  </si>
  <si>
    <t>Other Funds and Liability-MTM adjustments</t>
  </si>
  <si>
    <t>209019</t>
  </si>
  <si>
    <t>Other Funds and Liability Clearance</t>
  </si>
  <si>
    <t>209050</t>
  </si>
  <si>
    <t>Power Purchase Contracts</t>
  </si>
  <si>
    <t>209055</t>
  </si>
  <si>
    <t>Liability for Contaminated Sites</t>
  </si>
  <si>
    <t>209055_IC</t>
  </si>
  <si>
    <t>Liability for Contaminated Sites-IC</t>
  </si>
  <si>
    <t>299999</t>
  </si>
  <si>
    <t>Journal Balancing Account</t>
  </si>
  <si>
    <t>209098</t>
  </si>
  <si>
    <t>Other Liabilities General</t>
  </si>
  <si>
    <t>209098_IC</t>
  </si>
  <si>
    <t>Other Liabilities General - IC</t>
  </si>
  <si>
    <t>C_110010</t>
  </si>
  <si>
    <t>Land</t>
  </si>
  <si>
    <t>C_110110</t>
  </si>
  <si>
    <t>Buildings</t>
  </si>
  <si>
    <t>C_110130</t>
  </si>
  <si>
    <t>Land Improvements</t>
  </si>
  <si>
    <t>C_110150</t>
  </si>
  <si>
    <t>Leasehold Improvements</t>
  </si>
  <si>
    <t>C_110170</t>
  </si>
  <si>
    <t>Dams and Engineering</t>
  </si>
  <si>
    <t>C_110210</t>
  </si>
  <si>
    <t>Transportation Infrastructure</t>
  </si>
  <si>
    <t>C_110310</t>
  </si>
  <si>
    <t>Machinery and Equipment</t>
  </si>
  <si>
    <t>C_110410</t>
  </si>
  <si>
    <t>Information Technology</t>
  </si>
  <si>
    <t>110500</t>
  </si>
  <si>
    <t>TCA Recoveries</t>
  </si>
  <si>
    <t>C_110910</t>
  </si>
  <si>
    <t>Aircraft</t>
  </si>
  <si>
    <t>C_110999</t>
  </si>
  <si>
    <t>TCA Other</t>
  </si>
  <si>
    <t>C_111110</t>
  </si>
  <si>
    <t>AA - Buildings</t>
  </si>
  <si>
    <t>C_111130</t>
  </si>
  <si>
    <t>AA - Land Improvements</t>
  </si>
  <si>
    <t>C_111150</t>
  </si>
  <si>
    <t>AA - Leasehold Improvements (LHI)</t>
  </si>
  <si>
    <t>C_111170</t>
  </si>
  <si>
    <t>AA - Dams and Engineering Structures</t>
  </si>
  <si>
    <t>C_111210</t>
  </si>
  <si>
    <t>AA - Transportation Infrastructure</t>
  </si>
  <si>
    <t>C_111310</t>
  </si>
  <si>
    <t>AA - Machinery and Equipment</t>
  </si>
  <si>
    <t>C_111410</t>
  </si>
  <si>
    <t>AA - Information Technology</t>
  </si>
  <si>
    <t>C_111910</t>
  </si>
  <si>
    <t>AA -  Aircraft</t>
  </si>
  <si>
    <t>C_111999</t>
  </si>
  <si>
    <t>AA -  TCA Other</t>
  </si>
  <si>
    <t>C_300000</t>
  </si>
  <si>
    <t>Equity Posting to be Cleared by Auto Reclass Rules</t>
  </si>
  <si>
    <t>Cap_Advan</t>
  </si>
  <si>
    <t>Elim_Adjs</t>
  </si>
  <si>
    <t>EndowContri</t>
  </si>
  <si>
    <t>EndowContri_MTM</t>
  </si>
  <si>
    <t>FairVal</t>
  </si>
  <si>
    <t>GBE_Remitt</t>
  </si>
  <si>
    <t>InYr_Earn</t>
  </si>
  <si>
    <t>OCI_Adjs</t>
  </si>
  <si>
    <t>Pen_Val_Allow</t>
  </si>
  <si>
    <t>PolChng_Adjs</t>
  </si>
  <si>
    <t>PriorPer_Adjs</t>
  </si>
  <si>
    <t>300010</t>
  </si>
  <si>
    <t>Unrealized Remeasurement Gains/Loss or OCI to be cleared</t>
  </si>
  <si>
    <t>300020_IC</t>
  </si>
  <si>
    <t>Intercompaby equity</t>
  </si>
  <si>
    <t>310000</t>
  </si>
  <si>
    <t>Accounting Standard/Policy Change</t>
  </si>
  <si>
    <t>310010</t>
  </si>
  <si>
    <t>Pension Assets Valuation Adjustment</t>
  </si>
  <si>
    <t>310020</t>
  </si>
  <si>
    <t>IFRS/US GAAP adjustment</t>
  </si>
  <si>
    <t>310030</t>
  </si>
  <si>
    <t>Prior year Adjustment</t>
  </si>
  <si>
    <t>310040</t>
  </si>
  <si>
    <t>320000</t>
  </si>
  <si>
    <t>Ontario Nuclear Fund OCI</t>
  </si>
  <si>
    <t>320010</t>
  </si>
  <si>
    <t>Other OCI</t>
  </si>
  <si>
    <t>330000</t>
  </si>
  <si>
    <t>Elimination Clearing</t>
  </si>
  <si>
    <t>400010</t>
  </si>
  <si>
    <t>Personal Income Tax</t>
  </si>
  <si>
    <t>400020</t>
  </si>
  <si>
    <t>Sales Tax</t>
  </si>
  <si>
    <t>400030</t>
  </si>
  <si>
    <t>Corporations Tax</t>
  </si>
  <si>
    <t>400040</t>
  </si>
  <si>
    <t>Education Property Tax</t>
  </si>
  <si>
    <t>400050</t>
  </si>
  <si>
    <t>Employer Health Tax</t>
  </si>
  <si>
    <t>400060</t>
  </si>
  <si>
    <t>Ontario Health Premium</t>
  </si>
  <si>
    <t>400070</t>
  </si>
  <si>
    <t>Gasoline Tax</t>
  </si>
  <si>
    <t>400080</t>
  </si>
  <si>
    <t>Fuel Tax</t>
  </si>
  <si>
    <t>400090</t>
  </si>
  <si>
    <t>Land Transfer Tax</t>
  </si>
  <si>
    <t>400100</t>
  </si>
  <si>
    <t>Provincial Land Tax</t>
  </si>
  <si>
    <t>400110</t>
  </si>
  <si>
    <t>Tobacco Tax</t>
  </si>
  <si>
    <t>400120</t>
  </si>
  <si>
    <t>Beer &amp; Wine Tax</t>
  </si>
  <si>
    <t>400130</t>
  </si>
  <si>
    <t>Electricity Payments - In-Lieu of Taxes</t>
  </si>
  <si>
    <t>400905</t>
  </si>
  <si>
    <t>Corporations Preferred Share Dividends Tax</t>
  </si>
  <si>
    <t>400910</t>
  </si>
  <si>
    <t>Estate Administration Tax Act 1998</t>
  </si>
  <si>
    <t>400915</t>
  </si>
  <si>
    <t>Gross Revenue Charge - Property Tax Component</t>
  </si>
  <si>
    <t>400920</t>
  </si>
  <si>
    <t>Mining Profits Tax</t>
  </si>
  <si>
    <t>400925</t>
  </si>
  <si>
    <t>Race Tracks Tax</t>
  </si>
  <si>
    <t>400930</t>
  </si>
  <si>
    <t>Acreage Tax - The Mining Act</t>
  </si>
  <si>
    <t>400935</t>
  </si>
  <si>
    <t>Commercial Concentration Tax</t>
  </si>
  <si>
    <t>400940</t>
  </si>
  <si>
    <t>Gross Receipts Tax - Municipal Act</t>
  </si>
  <si>
    <t>400945</t>
  </si>
  <si>
    <t>Mining Land Tax</t>
  </si>
  <si>
    <t>400950</t>
  </si>
  <si>
    <t>Succession Duty Tax</t>
  </si>
  <si>
    <t>400955</t>
  </si>
  <si>
    <t>Motor Fuels and Tobacco Tax</t>
  </si>
  <si>
    <t>400960</t>
  </si>
  <si>
    <t>400999</t>
  </si>
  <si>
    <t>Other Taxation</t>
  </si>
  <si>
    <t>400690</t>
  </si>
  <si>
    <t>401010</t>
  </si>
  <si>
    <t>GC - Canada Health Transfer</t>
  </si>
  <si>
    <t>401020</t>
  </si>
  <si>
    <t>GC - Canada Social Transfer</t>
  </si>
  <si>
    <t>401030</t>
  </si>
  <si>
    <t>GC - Equalization</t>
  </si>
  <si>
    <t>401040</t>
  </si>
  <si>
    <t>GC - Labour Market Development Agreement</t>
  </si>
  <si>
    <t>401050</t>
  </si>
  <si>
    <t>GC - Social Housing Agreement</t>
  </si>
  <si>
    <t>401060</t>
  </si>
  <si>
    <t>GC - Indian Welfare Services Agreement</t>
  </si>
  <si>
    <t>401070</t>
  </si>
  <si>
    <t>GC - Labour Market Agreement</t>
  </si>
  <si>
    <t>401080</t>
  </si>
  <si>
    <t>GC - Infrastructure Programs</t>
  </si>
  <si>
    <t>401090</t>
  </si>
  <si>
    <t>GC - Wait Times Reduction Fund</t>
  </si>
  <si>
    <t>401100</t>
  </si>
  <si>
    <t>GC - Bilingualism Development</t>
  </si>
  <si>
    <t>401110</t>
  </si>
  <si>
    <t>GC - Labour Market Agreement for Persons with Disabilities</t>
  </si>
  <si>
    <t>401120</t>
  </si>
  <si>
    <t>GC - Youth Criminal Justice Act</t>
  </si>
  <si>
    <t>401130</t>
  </si>
  <si>
    <t>GC - Job Fund Agreement</t>
  </si>
  <si>
    <t>401140</t>
  </si>
  <si>
    <t>GC - Legal Aid Criminal</t>
  </si>
  <si>
    <t>401190</t>
  </si>
  <si>
    <t>GC - Growing Forward 2</t>
  </si>
  <si>
    <t>401191</t>
  </si>
  <si>
    <t>GC - Student Assistance</t>
  </si>
  <si>
    <t>401192</t>
  </si>
  <si>
    <t>GC - Immigration Holds Agreement</t>
  </si>
  <si>
    <t>401193</t>
  </si>
  <si>
    <t>GC - Targeted Initiative for Older Workers</t>
  </si>
  <si>
    <t>401194</t>
  </si>
  <si>
    <t>GC - Electronic Medical Record (EMR) Project</t>
  </si>
  <si>
    <t>401195</t>
  </si>
  <si>
    <t>GC - Bridge Training Program</t>
  </si>
  <si>
    <t>401196</t>
  </si>
  <si>
    <t>GC - Interoperable Electronic Health Record Project (iEHR/HIAL)</t>
  </si>
  <si>
    <t>401999</t>
  </si>
  <si>
    <t>GC - Other Government of Canada</t>
  </si>
  <si>
    <t>402000</t>
  </si>
  <si>
    <t>Income from Government Business Enterprises</t>
  </si>
  <si>
    <t>409010</t>
  </si>
  <si>
    <t>409010_IC</t>
  </si>
  <si>
    <t>Sales and Rentals- IC</t>
  </si>
  <si>
    <t>409110</t>
  </si>
  <si>
    <t>Vehicle and Driver Registration Fees</t>
  </si>
  <si>
    <t>409190</t>
  </si>
  <si>
    <t>Fees and Licenses - Local Registrars</t>
  </si>
  <si>
    <t>409191</t>
  </si>
  <si>
    <t>Fees and Licenses - Personal Property Security Act</t>
  </si>
  <si>
    <t>409192</t>
  </si>
  <si>
    <t>Fees and Licenses - Drive Clean</t>
  </si>
  <si>
    <t>409193</t>
  </si>
  <si>
    <t>Fees and Licenses - Companies - Incorporations</t>
  </si>
  <si>
    <t>409194</t>
  </si>
  <si>
    <t>Fees and Licenses - Gaming Revenues</t>
  </si>
  <si>
    <t>409199</t>
  </si>
  <si>
    <t>Other Fees and Licences</t>
  </si>
  <si>
    <t>409310</t>
  </si>
  <si>
    <t>Royalties: Gross Revenue Charge - Water Rental</t>
  </si>
  <si>
    <t>409320</t>
  </si>
  <si>
    <t>Royalties: Crown Charges - Forestry</t>
  </si>
  <si>
    <t>409330</t>
  </si>
  <si>
    <t>Royalties: Teranet - Polaris Royalties</t>
  </si>
  <si>
    <t>409399</t>
  </si>
  <si>
    <t>Royalties - Other</t>
  </si>
  <si>
    <t>409399_IC</t>
  </si>
  <si>
    <t>Royalties - Other-IC</t>
  </si>
  <si>
    <t>409410</t>
  </si>
  <si>
    <t>Recovery of Prior Years' Expenditures</t>
  </si>
  <si>
    <t>409410_IC</t>
  </si>
  <si>
    <t>Recovery of Prior Years' Expenditures- IC</t>
  </si>
  <si>
    <t>409410_Clrg</t>
  </si>
  <si>
    <t>Recovery of Prior Years' Expenditures - Clearing</t>
  </si>
  <si>
    <t>409420</t>
  </si>
  <si>
    <t>Recovery of Prior Years' Expenditures Capital</t>
  </si>
  <si>
    <t>409420_IC</t>
  </si>
  <si>
    <t>Recovery of Prior Years' Expenditures Capital IC</t>
  </si>
  <si>
    <t>409420_Clrg</t>
  </si>
  <si>
    <t>Recovery of Prior Years' Expenditures Capital - Clearing</t>
  </si>
  <si>
    <t>409510</t>
  </si>
  <si>
    <t>Reimbursement of Expenditures</t>
  </si>
  <si>
    <t>409520</t>
  </si>
  <si>
    <t>Local Service Realignment</t>
  </si>
  <si>
    <t>409605</t>
  </si>
  <si>
    <t>LCBO Revenues - Clearing</t>
  </si>
  <si>
    <t>409610</t>
  </si>
  <si>
    <t>Operating Grants</t>
  </si>
  <si>
    <t>409610_Clrg</t>
  </si>
  <si>
    <t>Operating Grants- Intercompany clearing account</t>
  </si>
  <si>
    <t>409610_IC</t>
  </si>
  <si>
    <t>Operating Grants- IC</t>
  </si>
  <si>
    <t>409615</t>
  </si>
  <si>
    <t>Capital Grants</t>
  </si>
  <si>
    <t>409615_IC</t>
  </si>
  <si>
    <t>Capital Grants - IC</t>
  </si>
  <si>
    <t>409620</t>
  </si>
  <si>
    <t>Provincial Operating Grants - Repayment of Prior Year</t>
  </si>
  <si>
    <t>409620_Clrg</t>
  </si>
  <si>
    <t>409620_IC</t>
  </si>
  <si>
    <t>Provincial Operating Grants - Repayment of Prior Year - IC</t>
  </si>
  <si>
    <t>409625</t>
  </si>
  <si>
    <t>Provincial Capital Grants - Repayment of Prior Year</t>
  </si>
  <si>
    <t>409625_Clrg</t>
  </si>
  <si>
    <t>409625_IC</t>
  </si>
  <si>
    <t>Provincial Capital Grants - Repayment of Prior Year - IC</t>
  </si>
  <si>
    <t>409628</t>
  </si>
  <si>
    <t>Deferred Revenue recognized to revenue</t>
  </si>
  <si>
    <t>409628_IC</t>
  </si>
  <si>
    <t>409630</t>
  </si>
  <si>
    <t>Amortization of Deferred Capital Contributions</t>
  </si>
  <si>
    <t>409630_IC</t>
  </si>
  <si>
    <t>Amortization of Deferred Capital Contributions - IC</t>
  </si>
  <si>
    <t>409635</t>
  </si>
  <si>
    <t>Investment Income</t>
  </si>
  <si>
    <t>409640</t>
  </si>
  <si>
    <t>Interest income</t>
  </si>
  <si>
    <t>409640_IC</t>
  </si>
  <si>
    <t>Interest income - IC</t>
  </si>
  <si>
    <t>409660</t>
  </si>
  <si>
    <t>Gain/Loss on Sale of Tangible Capital Assets</t>
  </si>
  <si>
    <t>409665</t>
  </si>
  <si>
    <t>Gain/Loss on Sale of Inventories</t>
  </si>
  <si>
    <t>409670</t>
  </si>
  <si>
    <t>Gain or loss on Sale of Assets held for sale</t>
  </si>
  <si>
    <t>409675</t>
  </si>
  <si>
    <t>Foreign Exchange Gain/Loss</t>
  </si>
  <si>
    <t>409680</t>
  </si>
  <si>
    <t>Mark to Market Income/Loss</t>
  </si>
  <si>
    <t>409685</t>
  </si>
  <si>
    <t>409699</t>
  </si>
  <si>
    <t>Other Miscellaneous Revenue</t>
  </si>
  <si>
    <t>409699_Clrg</t>
  </si>
  <si>
    <t>409699_IC</t>
  </si>
  <si>
    <t>Other Miscellaneous Revenue - IC</t>
  </si>
  <si>
    <t>409005</t>
  </si>
  <si>
    <t>Electricity Debt Retirement Charge</t>
  </si>
  <si>
    <t>409015</t>
  </si>
  <si>
    <t>Power Supply Contract Recoveries</t>
  </si>
  <si>
    <t>409025</t>
  </si>
  <si>
    <t>Net Reduction of Power Purchase Contracts</t>
  </si>
  <si>
    <t>409035</t>
  </si>
  <si>
    <t>Independent Electricity System Operator Revenue</t>
  </si>
  <si>
    <t>409098</t>
  </si>
  <si>
    <t>Other Revenue General</t>
  </si>
  <si>
    <t>409098_IC</t>
  </si>
  <si>
    <t>Other Revenue General - IC</t>
  </si>
  <si>
    <t>510010</t>
  </si>
  <si>
    <t>510010_IC</t>
  </si>
  <si>
    <t>Salaries and Wages - IC</t>
  </si>
  <si>
    <t>610010</t>
  </si>
  <si>
    <t>Salaries and Wages Recoveries</t>
  </si>
  <si>
    <t>610010_IC</t>
  </si>
  <si>
    <t>Salaries and Wages Recoveries - IC</t>
  </si>
  <si>
    <t>520010</t>
  </si>
  <si>
    <t>520010_IC</t>
  </si>
  <si>
    <t>Employee Benefits - IC</t>
  </si>
  <si>
    <t>520099</t>
  </si>
  <si>
    <t>Other Post Employment Benefits Expense</t>
  </si>
  <si>
    <t>620010</t>
  </si>
  <si>
    <t>Employer Benefits Recoveries</t>
  </si>
  <si>
    <t>620010_IC</t>
  </si>
  <si>
    <t>Employer Benefits Recoveries - IC</t>
  </si>
  <si>
    <t>521110</t>
  </si>
  <si>
    <t>OPSEU Pension Expense</t>
  </si>
  <si>
    <t>521120</t>
  </si>
  <si>
    <t>Agency Adjustment</t>
  </si>
  <si>
    <t>521130</t>
  </si>
  <si>
    <t>Public Service Pension Expense</t>
  </si>
  <si>
    <t>521140</t>
  </si>
  <si>
    <t>Public Service Supplementary Benefits Expense</t>
  </si>
  <si>
    <t>521150</t>
  </si>
  <si>
    <t>Teachers Pension</t>
  </si>
  <si>
    <t>521160</t>
  </si>
  <si>
    <t>HOOP Plan Expense</t>
  </si>
  <si>
    <t>521170</t>
  </si>
  <si>
    <t>CAAT Pension Plan Expense</t>
  </si>
  <si>
    <t>521180</t>
  </si>
  <si>
    <t>OMERS Expense</t>
  </si>
  <si>
    <t>521199</t>
  </si>
  <si>
    <t>Other Pension Expense</t>
  </si>
  <si>
    <t>520190</t>
  </si>
  <si>
    <t>WSIB Payment</t>
  </si>
  <si>
    <t>520191</t>
  </si>
  <si>
    <t>Severance Pay Benefit Expense or Termination Benefit Expense</t>
  </si>
  <si>
    <t>520192</t>
  </si>
  <si>
    <t>Long Term Income Protection Expense</t>
  </si>
  <si>
    <t>520193</t>
  </si>
  <si>
    <t>WSIB Accrual Expense</t>
  </si>
  <si>
    <t>520194</t>
  </si>
  <si>
    <t>Vacation Pay</t>
  </si>
  <si>
    <t>520199</t>
  </si>
  <si>
    <t>Other Retirement Benefits Expense</t>
  </si>
  <si>
    <t>520299</t>
  </si>
  <si>
    <t>Other Benefits Expense</t>
  </si>
  <si>
    <t>530010</t>
  </si>
  <si>
    <t>Transportation and Communications</t>
  </si>
  <si>
    <t>530010_IC</t>
  </si>
  <si>
    <t>Transportation and Communications - IC</t>
  </si>
  <si>
    <t>630010</t>
  </si>
  <si>
    <t>Transportation &amp; Communication Recoveries</t>
  </si>
  <si>
    <t>630010_IC</t>
  </si>
  <si>
    <t>Transportation &amp; Communication Recoveries - IC</t>
  </si>
  <si>
    <t>540010</t>
  </si>
  <si>
    <t>540010_IC</t>
  </si>
  <si>
    <t>Services - IC</t>
  </si>
  <si>
    <t>640010</t>
  </si>
  <si>
    <t>Services Recoveries</t>
  </si>
  <si>
    <t>640010_IC</t>
  </si>
  <si>
    <t>Services Recoveries - IC</t>
  </si>
  <si>
    <t>550010</t>
  </si>
  <si>
    <t>550010_IC</t>
  </si>
  <si>
    <t>Supplies and Equipment - IC</t>
  </si>
  <si>
    <t>650010</t>
  </si>
  <si>
    <t>Supplies and Equipment Recoveries</t>
  </si>
  <si>
    <t>650010_IC</t>
  </si>
  <si>
    <t>Supplies and Equipment Recoveries - IC</t>
  </si>
  <si>
    <t>560010</t>
  </si>
  <si>
    <t>Interest Expense on Debt</t>
  </si>
  <si>
    <t>560010_IC</t>
  </si>
  <si>
    <t>Interest Expense on Debt - IC</t>
  </si>
  <si>
    <t>560010_Clrg</t>
  </si>
  <si>
    <t>560020</t>
  </si>
  <si>
    <t>Interest on Capital Lease and Other</t>
  </si>
  <si>
    <t>570010</t>
  </si>
  <si>
    <t>Transfer Payments Expense</t>
  </si>
  <si>
    <t>570010_IC</t>
  </si>
  <si>
    <t>Transfer Payments Expense - IC</t>
  </si>
  <si>
    <t>570020</t>
  </si>
  <si>
    <t>Municipal Partnership Fund</t>
  </si>
  <si>
    <t>570030</t>
  </si>
  <si>
    <t>Transition Fund</t>
  </si>
  <si>
    <t>670010</t>
  </si>
  <si>
    <t>Transfer Payments Recoveries</t>
  </si>
  <si>
    <t>670010_IC</t>
  </si>
  <si>
    <t>Transfer Payments Recoveries - IC</t>
  </si>
  <si>
    <t>580010</t>
  </si>
  <si>
    <t>Amortization Expense</t>
  </si>
  <si>
    <t>580020</t>
  </si>
  <si>
    <t>Power Supply Contract Costs</t>
  </si>
  <si>
    <t>IS_IC_Clrg</t>
  </si>
  <si>
    <t>599910</t>
  </si>
  <si>
    <t>Repayment of Expenditures</t>
  </si>
  <si>
    <t>599920</t>
  </si>
  <si>
    <t>Bad Debt Expense</t>
  </si>
  <si>
    <t>599930</t>
  </si>
  <si>
    <t>Loss on Loans</t>
  </si>
  <si>
    <t>599940</t>
  </si>
  <si>
    <t>Realized Gain/Loss</t>
  </si>
  <si>
    <t>599999</t>
  </si>
  <si>
    <t>599999_IC</t>
  </si>
  <si>
    <t>Other Transactions - IC</t>
  </si>
  <si>
    <t>599999_Clrg</t>
  </si>
  <si>
    <t>690999</t>
  </si>
  <si>
    <t>Other Transactions Recoveries</t>
  </si>
  <si>
    <t>690999_IC</t>
  </si>
  <si>
    <t>Other Transactions Recoveries - IC</t>
  </si>
  <si>
    <t>509098</t>
  </si>
  <si>
    <t>Other Expenses General</t>
  </si>
  <si>
    <t>509098_IC</t>
  </si>
  <si>
    <t>Other Expenses General - IC</t>
  </si>
  <si>
    <t>601010</t>
  </si>
  <si>
    <t>Official Recoveries - Section 15</t>
  </si>
  <si>
    <t>580080</t>
  </si>
  <si>
    <t>Net Impact of Broader Public Sector Organizations on Provincial Expenses</t>
  </si>
  <si>
    <t>700100</t>
  </si>
  <si>
    <t>Reserve</t>
  </si>
  <si>
    <t>700200</t>
  </si>
  <si>
    <t>Contingency Fund</t>
  </si>
  <si>
    <t>700300</t>
  </si>
  <si>
    <t>Program Review Savings target</t>
  </si>
  <si>
    <t>700400</t>
  </si>
  <si>
    <t>Year End Savings</t>
  </si>
  <si>
    <t>Trail Balance Import</t>
  </si>
  <si>
    <t>DO NOT UPLOAD COLUMN</t>
  </si>
  <si>
    <t>DO NOT IMPORT</t>
  </si>
  <si>
    <t>OGO Template Account Name</t>
  </si>
  <si>
    <t>COG Account Per ER</t>
  </si>
  <si>
    <t>COG Account Name</t>
  </si>
  <si>
    <t>HFM (Dan's Mapping)</t>
  </si>
  <si>
    <t>HFM Account Description</t>
  </si>
  <si>
    <t>HFM Accounts (Proposed)</t>
  </si>
  <si>
    <t>Comments</t>
  </si>
  <si>
    <t>HFM Account</t>
  </si>
  <si>
    <t>Movement Account</t>
  </si>
  <si>
    <t>Intercompany Partner
Organization Name</t>
  </si>
  <si>
    <t>Intercompany Partner
Organization Code</t>
  </si>
  <si>
    <t>Custom Reporting</t>
  </si>
  <si>
    <t>Form &amp; Table Reference</t>
  </si>
  <si>
    <t xml:space="preserve">YTD Balance
</t>
  </si>
  <si>
    <t>Validation Rule</t>
  </si>
  <si>
    <t>Trial Balance Check</t>
  </si>
  <si>
    <t>REVENUE</t>
  </si>
  <si>
    <t>Grants/Subsidy from Province (In-Year)</t>
  </si>
  <si>
    <t>420010 ICP</t>
  </si>
  <si>
    <t>Grants, Subsidies from the Province recorded as Revenue - Consolidations</t>
  </si>
  <si>
    <t>409699 IC</t>
  </si>
  <si>
    <t>409610 IC</t>
  </si>
  <si>
    <t>Operating Grants - IC</t>
  </si>
  <si>
    <t>1 - Jubayer to add account.</t>
  </si>
  <si>
    <t>Operating Grants_IC</t>
  </si>
  <si>
    <t>2B:2A</t>
  </si>
  <si>
    <t>Other Govt of Canada - Consolidations</t>
  </si>
  <si>
    <t>2B</t>
  </si>
  <si>
    <t>Other Fees and Licenses - Consolidations</t>
  </si>
  <si>
    <t>Royalties: From External Parties</t>
  </si>
  <si>
    <t>Royalties - Consolidations</t>
  </si>
  <si>
    <t>Royalties: From a Ministry or Govt. Organization</t>
  </si>
  <si>
    <t>435000 ICP</t>
  </si>
  <si>
    <t>409399 IC</t>
  </si>
  <si>
    <t>Royalties - Other - IC</t>
  </si>
  <si>
    <t>Royalties - Other_IC</t>
  </si>
  <si>
    <t>2B:2D</t>
  </si>
  <si>
    <t>Fines and Penalties - Consolidations</t>
  </si>
  <si>
    <t>Sales and Rentals: From External Parties</t>
  </si>
  <si>
    <t>Sales and Rentals - Consolidations</t>
  </si>
  <si>
    <t>Sales and Rentals: From a Ministry or Govt. Organization</t>
  </si>
  <si>
    <t>440000 ICP</t>
  </si>
  <si>
    <t>409010 IC</t>
  </si>
  <si>
    <t>Sales and Rentals - IC</t>
  </si>
  <si>
    <t>Sales and Rentals_IC</t>
  </si>
  <si>
    <t>2B:2E</t>
  </si>
  <si>
    <t>Interest/Investment Income: From External Parties</t>
  </si>
  <si>
    <t>Miscellaneous Revenue - Consolidations</t>
  </si>
  <si>
    <t xml:space="preserve">Interest Income </t>
  </si>
  <si>
    <t>2 - Jubayer to add account.</t>
  </si>
  <si>
    <t>2B:2B</t>
  </si>
  <si>
    <t>Interest/Investment Income: From a Ministry or Govt. Organization</t>
  </si>
  <si>
    <t>420017 ICP</t>
  </si>
  <si>
    <t>409640 IC</t>
  </si>
  <si>
    <t>Interest Income - IC</t>
  </si>
  <si>
    <t>Interest income_IC</t>
  </si>
  <si>
    <t>Recovery of Prior Year's Expenditures: From External Parties</t>
  </si>
  <si>
    <t>Recovery of Prior Years' Expenditures Operating</t>
  </si>
  <si>
    <t>Recovery of Prior Year's Expenditures: From a Ministry or Govt. Organization</t>
  </si>
  <si>
    <t>465000 ICP</t>
  </si>
  <si>
    <t>Not Verified</t>
  </si>
  <si>
    <t>409410 IC</t>
  </si>
  <si>
    <t>Recovery of Prior Years' Expenditures - IC</t>
  </si>
  <si>
    <t>Recovery of Prior Years' Expenditures Operating_IC</t>
  </si>
  <si>
    <t>2B:2C</t>
  </si>
  <si>
    <t>Deferred Revenue recognized to revenue: From External Parties</t>
  </si>
  <si>
    <t>Jubayer to add new accounts</t>
  </si>
  <si>
    <t>Deferred Revenue Recognized to Revenue</t>
  </si>
  <si>
    <t>Deferred Revenue recognized to revenue: From a Ministry or Govt. Organization</t>
  </si>
  <si>
    <t>409628 IC</t>
  </si>
  <si>
    <t>Deferred Revenue Recognized to Revenue_IC</t>
  </si>
  <si>
    <t>2F:1D</t>
  </si>
  <si>
    <t>Deferred Capital Contribution (DCC) amortized to revenue: From External Parties</t>
  </si>
  <si>
    <t>5 - Jubayer to add account, not in Dan's.</t>
  </si>
  <si>
    <t>Deferred Capital Contribution (DCC) amortized to revenue: From a Ministry or Govt. Organization</t>
  </si>
  <si>
    <t>420016 ICP</t>
  </si>
  <si>
    <t>409630 IC</t>
  </si>
  <si>
    <t>Amortization of Deferred Capital Contributions_IC</t>
  </si>
  <si>
    <t>2F:2D</t>
  </si>
  <si>
    <t>2D</t>
  </si>
  <si>
    <t>this is to make sure sum of the three accounts tie to gain of TCA disposal</t>
  </si>
  <si>
    <t xml:space="preserve"> Other Revenue: From External Parties</t>
  </si>
  <si>
    <t xml:space="preserve"> Other Revenue: From a Ministry or Govt. Organization</t>
  </si>
  <si>
    <t>475000 ICP</t>
  </si>
  <si>
    <t>Other Miscellaneous Revenue_IC</t>
  </si>
  <si>
    <t>2B:2F</t>
  </si>
  <si>
    <t>EXPENSES</t>
  </si>
  <si>
    <t>Salaries and Wages: To Organization's employees</t>
  </si>
  <si>
    <t>Salaries and Wages - Consolidations</t>
  </si>
  <si>
    <t xml:space="preserve">Salaries and Wages </t>
  </si>
  <si>
    <t>2A</t>
  </si>
  <si>
    <t>Salaries and Wages: To a Ministry or Govt. Organization</t>
  </si>
  <si>
    <t>510000 ICP</t>
  </si>
  <si>
    <t>510010 IC</t>
  </si>
  <si>
    <t>Salaries and Wages_IC</t>
  </si>
  <si>
    <t>2A:3A</t>
  </si>
  <si>
    <t>Employee Benefits:  Pension Expense - PSPP</t>
  </si>
  <si>
    <t>Employee Benefits - Consolidations</t>
  </si>
  <si>
    <t>2A:2</t>
  </si>
  <si>
    <t>Employee Benefits:  Pension Expense - OPSEU</t>
  </si>
  <si>
    <t>Employee Benefits:  Pension Expense - HOOPP</t>
  </si>
  <si>
    <t>3  (Proposed HFM account not in Dan's mapping)</t>
  </si>
  <si>
    <t xml:space="preserve">Employee Benefits:  Pension Expense - Other </t>
  </si>
  <si>
    <t>Employee Benefits:  Non-pension Retirement Benefits Expense</t>
  </si>
  <si>
    <t>5  (Proposed HFM account not in Dan's mapping)</t>
  </si>
  <si>
    <t>Employee Benefits:  Regular Severance or Termination Benefit Expense</t>
  </si>
  <si>
    <t>Employee Benefits:  Workers' Compensation Benefit Expense</t>
  </si>
  <si>
    <t xml:space="preserve">Employee Benefits:  Other Employee Benefits Expenses </t>
  </si>
  <si>
    <t>Transportation and Communication - Consolidations</t>
  </si>
  <si>
    <t>Services: To External Parties</t>
  </si>
  <si>
    <t>Services - Consolidations</t>
  </si>
  <si>
    <t>Services: To a Ministry or Govt. Organization</t>
  </si>
  <si>
    <t>540000 ICP</t>
  </si>
  <si>
    <t>540010 IC</t>
  </si>
  <si>
    <t>Services_IC</t>
  </si>
  <si>
    <t>2A:3B</t>
  </si>
  <si>
    <t>Supplies and Equipment: To External Parties</t>
  </si>
  <si>
    <t>Supplies and Equipment - Consolidations</t>
  </si>
  <si>
    <t>Supplies and Equipment: To a Ministry or Govt. Organization</t>
  </si>
  <si>
    <t>550000 ICP</t>
  </si>
  <si>
    <t>550010 IC</t>
  </si>
  <si>
    <t>Supplies and Equipment_IC</t>
  </si>
  <si>
    <t>2A:3E</t>
  </si>
  <si>
    <t>Amortization - Consolidations</t>
  </si>
  <si>
    <t>Transfer Payments: To External Parties</t>
  </si>
  <si>
    <t>Transfer Payments, Grants, Forgivable Loans - Consolidations</t>
  </si>
  <si>
    <t>Transfer Payment Expense</t>
  </si>
  <si>
    <t>Transfer Payments: To a Ministry or Govt. Organization</t>
  </si>
  <si>
    <t>570000 ICP</t>
  </si>
  <si>
    <t>570010 IC</t>
  </si>
  <si>
    <r>
      <t xml:space="preserve">Transfer Payment Expense </t>
    </r>
    <r>
      <rPr>
        <b/>
        <sz val="10"/>
        <color rgb="FFFF0000"/>
        <rFont val="Arial"/>
        <family val="2"/>
      </rPr>
      <t>- IC</t>
    </r>
  </si>
  <si>
    <t>Jubayer to add "IC"</t>
  </si>
  <si>
    <t>Transfer Payments Expense_IC</t>
  </si>
  <si>
    <t>2A:3C</t>
  </si>
  <si>
    <t>Interest on Debt: To External Parties</t>
  </si>
  <si>
    <t>Interest on Provincial Purpose Debt - Consolidations</t>
  </si>
  <si>
    <t>Interest on Debt: To a Ministry or Govt. Organization</t>
  </si>
  <si>
    <t>580210 ICP</t>
  </si>
  <si>
    <t>560010 IC</t>
  </si>
  <si>
    <t>Interest Expense on Debt_IC</t>
  </si>
  <si>
    <t>2A:3D</t>
  </si>
  <si>
    <t>Realized (Gains)/Losses</t>
  </si>
  <si>
    <t>Other Transactions - Consolidations</t>
  </si>
  <si>
    <t>9 - Jubayer to add account, not in Dan's.</t>
  </si>
  <si>
    <t>Remediation of contaminated sites:  To External Parties</t>
  </si>
  <si>
    <t>this is to make sure sum of the three accounts tie to loss of TCA disposal</t>
  </si>
  <si>
    <t>Remediation of contaminated sites:  To a Ministry of Govt. Organization</t>
  </si>
  <si>
    <t>Other Transactions_IC</t>
  </si>
  <si>
    <t>2A:3F</t>
  </si>
  <si>
    <t>Other Transactions: To External Parties</t>
  </si>
  <si>
    <t xml:space="preserve">2A  </t>
  </si>
  <si>
    <t>Other Transactions: To a Ministry or Govt. Organization</t>
  </si>
  <si>
    <t>580000 ICP</t>
  </si>
  <si>
    <t>599999 IC</t>
  </si>
  <si>
    <t>2A:3G</t>
  </si>
  <si>
    <t>ASSETS</t>
  </si>
  <si>
    <t>Cash and Cash Equivalents - Consolidations</t>
  </si>
  <si>
    <t>2C</t>
  </si>
  <si>
    <t>Temporary Investments: In Others - External Parties</t>
  </si>
  <si>
    <t>Temporary Investments - Consolidations</t>
  </si>
  <si>
    <t>Temporary Investments: In Ministry / Other Govt. Organizations</t>
  </si>
  <si>
    <t>118010 ICP</t>
  </si>
  <si>
    <t>101010 IC</t>
  </si>
  <si>
    <t>Temporary Investments_IC</t>
  </si>
  <si>
    <t>2C:2A</t>
  </si>
  <si>
    <t>Long-term Investments: In Others - External Parties</t>
  </si>
  <si>
    <t>1 | Should long-term investment accounts be created in HFM? Or put in investments section?</t>
  </si>
  <si>
    <t>Long-term Investments: In Ministry / Other Govt. Organizations</t>
  </si>
  <si>
    <t>140010 ICP</t>
  </si>
  <si>
    <t>109099 IC</t>
  </si>
  <si>
    <t>Investments greater than a year_IC</t>
  </si>
  <si>
    <t>2C:2D</t>
  </si>
  <si>
    <t>Accounts Receivable: Due from External Parties</t>
  </si>
  <si>
    <t>Other - Consolidations</t>
  </si>
  <si>
    <t xml:space="preserve">Taxes Receivable </t>
  </si>
  <si>
    <t>Accounts Receivable: Due from Government of Canada</t>
  </si>
  <si>
    <t>Due from Government of Canada - Consolidations</t>
  </si>
  <si>
    <t>Accounts Receivable: Due from a Ministry / Other Govt. Organizations</t>
  </si>
  <si>
    <t>123755 ICP</t>
  </si>
  <si>
    <t>Due from Government Agencies - Consolidations</t>
  </si>
  <si>
    <t>102999 IC</t>
  </si>
  <si>
    <t>Other Accounts Receivable_IC</t>
  </si>
  <si>
    <t>2C:2B</t>
  </si>
  <si>
    <t xml:space="preserve">Accounts Receivable: Provision for Doubtful Accounts </t>
  </si>
  <si>
    <t>ADA_Other - Consolidations</t>
  </si>
  <si>
    <t>Loans Receivable: ADA-GBE</t>
  </si>
  <si>
    <t>3 - Jubayer to add account, not in Dan's.</t>
  </si>
  <si>
    <t>Loans Receivable: Due from External Parties</t>
  </si>
  <si>
    <t>Loans Receivable: Due from Ministry / Other Govt. Organizations</t>
  </si>
  <si>
    <t>130010 ICP</t>
  </si>
  <si>
    <t>103070 IC</t>
  </si>
  <si>
    <t>Loan Receivable - Clearing_IC</t>
  </si>
  <si>
    <t>2C:2C</t>
  </si>
  <si>
    <t>Loans Receivable: Provision for Doubtful Accounts</t>
  </si>
  <si>
    <t>Loans receivable: unamortized premiums/discounts</t>
  </si>
  <si>
    <t>None</t>
  </si>
  <si>
    <t>Prepaid Expense</t>
  </si>
  <si>
    <t>General - Consolidations</t>
  </si>
  <si>
    <t>Other Non-financial assets</t>
  </si>
  <si>
    <t>Other Non-Financial Assets</t>
  </si>
  <si>
    <t>Other Assets: External Parties</t>
  </si>
  <si>
    <t>Other Investments - Consolidations</t>
  </si>
  <si>
    <t>Other Assets: Ministry / Other Govt. Organizations</t>
  </si>
  <si>
    <t>144120 ICP</t>
  </si>
  <si>
    <t>Other Financial Assets IC</t>
  </si>
  <si>
    <t>Other Financial Assets_IC</t>
  </si>
  <si>
    <t>2C:2E</t>
  </si>
  <si>
    <t>Inventories - Consolidations</t>
  </si>
  <si>
    <t>Land - Opening Cost Value</t>
  </si>
  <si>
    <t>OPE_Input</t>
  </si>
  <si>
    <t>Land Opening Balance</t>
  </si>
  <si>
    <t xml:space="preserve">Land - Additions </t>
  </si>
  <si>
    <t>Land - Consolidation</t>
  </si>
  <si>
    <t>ADD</t>
  </si>
  <si>
    <t>Land Additions</t>
  </si>
  <si>
    <t>Land - Interest Capitalized</t>
  </si>
  <si>
    <t>Jubayer to create "Interest Capitalized".</t>
  </si>
  <si>
    <t>CIP_Intcap</t>
  </si>
  <si>
    <t>Land - Disposals</t>
  </si>
  <si>
    <t>Land - Consolidation -  Disps</t>
  </si>
  <si>
    <t>DISP</t>
  </si>
  <si>
    <t>Land Disposal</t>
  </si>
  <si>
    <t xml:space="preserve">Land - Other Adjustments                                                                                                                                                                                       </t>
  </si>
  <si>
    <t>ValOth</t>
  </si>
  <si>
    <t>Land Valuations and Other Adjustments</t>
  </si>
  <si>
    <t>Building - Opening Cost Value</t>
  </si>
  <si>
    <t>Buildings Opening Balance</t>
  </si>
  <si>
    <t>Building - Additions</t>
  </si>
  <si>
    <t>Buildings - Consolidation</t>
  </si>
  <si>
    <t>Buildings Additions</t>
  </si>
  <si>
    <t>Building - Interest Capitalized</t>
  </si>
  <si>
    <t xml:space="preserve">Building - Disposals </t>
  </si>
  <si>
    <t>Buildings - Consolidation - Disps</t>
  </si>
  <si>
    <t>Buildings Disposal</t>
  </si>
  <si>
    <t xml:space="preserve">Building - Other Adjustments                                                                                                                                                                                       </t>
  </si>
  <si>
    <t>Buildings Valuations and Other Adjustments</t>
  </si>
  <si>
    <t>T.I. - Opening Cost Value</t>
  </si>
  <si>
    <t>Transportation Infrastructure Opening Balance</t>
  </si>
  <si>
    <t>T.I. - Additions</t>
  </si>
  <si>
    <t>Transportation Infrastructure - Consolidation</t>
  </si>
  <si>
    <t>Transportation Infrastructure Additions</t>
  </si>
  <si>
    <t xml:space="preserve">T.I. - Interest Capitalized </t>
  </si>
  <si>
    <t xml:space="preserve">T.I. - Disposals </t>
  </si>
  <si>
    <t>Transportation Infrastructure - Consolidation - Disps</t>
  </si>
  <si>
    <t>Transportation Infrastructure Disposal</t>
  </si>
  <si>
    <t xml:space="preserve">T.I. - Other Adjustments                                                                                                                                                                                       </t>
  </si>
  <si>
    <t>Transportation Infrastructure Valuations and Adjustments</t>
  </si>
  <si>
    <t>M&amp;E - Opening Cost Value</t>
  </si>
  <si>
    <t>Machinery and Equipment Opening Balance</t>
  </si>
  <si>
    <t>M&amp;E - Additions</t>
  </si>
  <si>
    <t>Machinery and Equipment - Consolidation</t>
  </si>
  <si>
    <t>Machinery and Equipment Additions</t>
  </si>
  <si>
    <t xml:space="preserve">M&amp;E - Interest Capitalized </t>
  </si>
  <si>
    <t xml:space="preserve">M&amp;E - Disposals </t>
  </si>
  <si>
    <t>Machinery and Equipment - Consolidation - Disps</t>
  </si>
  <si>
    <t>Machinery and Equipment - Disposal</t>
  </si>
  <si>
    <t xml:space="preserve">M&amp;E - Other Adjustments                                                                                                                                                                                       </t>
  </si>
  <si>
    <t>Machinery and Equipment Valuation and Adjustments</t>
  </si>
  <si>
    <t>IT - Opening Cost Value</t>
  </si>
  <si>
    <t>Information Technology Opening Balance</t>
  </si>
  <si>
    <t>IT - Additions</t>
  </si>
  <si>
    <t>Information Technology - Consolidation</t>
  </si>
  <si>
    <t>Information Technology Additions</t>
  </si>
  <si>
    <t xml:space="preserve">IT - Interest Capitalized </t>
  </si>
  <si>
    <t>IT - Disposals</t>
  </si>
  <si>
    <t>Information Technology - Consolidation - Disps</t>
  </si>
  <si>
    <t>Information Technology Disposal</t>
  </si>
  <si>
    <t xml:space="preserve">IT - Other Adjustments                                                                                                                                                                                       </t>
  </si>
  <si>
    <t>Information Technology Valuation and Adjustments</t>
  </si>
  <si>
    <t>Aircraft - Opening Cost Value</t>
  </si>
  <si>
    <t>Aircraft Opening Balance</t>
  </si>
  <si>
    <t>Aircraft - Additions</t>
  </si>
  <si>
    <t>No Aircraft COG Accounts?</t>
  </si>
  <si>
    <t>Additions</t>
  </si>
  <si>
    <t xml:space="preserve">Aircraft - Interest Capitalized </t>
  </si>
  <si>
    <t xml:space="preserve">Aircraft - Disposals </t>
  </si>
  <si>
    <t>Disposal</t>
  </si>
  <si>
    <t xml:space="preserve">Aircraft - Other Adjustments                                                                                                                                                                                       </t>
  </si>
  <si>
    <t>Valuations and Adjustments</t>
  </si>
  <si>
    <t>Other - Opening Cost Value</t>
  </si>
  <si>
    <t>TCA_Other Opening Balance</t>
  </si>
  <si>
    <t>TCA_ Other</t>
  </si>
  <si>
    <t>Other - Additions</t>
  </si>
  <si>
    <t>Other - Consolidation</t>
  </si>
  <si>
    <t>TCA_Other Additions</t>
  </si>
  <si>
    <t>Other - Interest Capitalized</t>
  </si>
  <si>
    <t xml:space="preserve">Other - Disposals </t>
  </si>
  <si>
    <r>
      <rPr>
        <b/>
        <sz val="10"/>
        <color rgb="FFFF0000"/>
        <rFont val="Arial"/>
        <family val="2"/>
      </rPr>
      <t>Aircraft</t>
    </r>
    <r>
      <rPr>
        <sz val="10"/>
        <rFont val="Arial"/>
        <family val="2"/>
      </rPr>
      <t xml:space="preserve"> - Consolidation - Disps </t>
    </r>
    <r>
      <rPr>
        <b/>
        <sz val="10"/>
        <color rgb="FFFF0000"/>
        <rFont val="Arial"/>
        <family val="2"/>
      </rPr>
      <t>(wrong COG account assigned per ADI form?)</t>
    </r>
  </si>
  <si>
    <t>TCA_Other Disposals</t>
  </si>
  <si>
    <t xml:space="preserve">Other - Other Adjustments                                                                                                                                                                                       </t>
  </si>
  <si>
    <t>TCA_Other Valuations and Adjustments</t>
  </si>
  <si>
    <t>Building - Opening Accumulated Amortization</t>
  </si>
  <si>
    <t>AA - Building Opening Balance</t>
  </si>
  <si>
    <t>Building - Amortization for the period</t>
  </si>
  <si>
    <t>AMORT</t>
  </si>
  <si>
    <t>AA - Building Amortization</t>
  </si>
  <si>
    <t>Building - Amortization - Disposals</t>
  </si>
  <si>
    <t>AA - Building Disposal</t>
  </si>
  <si>
    <t xml:space="preserve">Building - Amortization - Other Adjustments                                                                                                                                                                                                </t>
  </si>
  <si>
    <t>AA - Building Valuation and Other Adjustments</t>
  </si>
  <si>
    <t>T.I. - Opening Accumulated Amortization</t>
  </si>
  <si>
    <t>AA - Transportation Infrastructure Opening Balance</t>
  </si>
  <si>
    <t>T.I. - Amortization for the period</t>
  </si>
  <si>
    <t>AA - Transportation Infrastructure Amortization</t>
  </si>
  <si>
    <t>T.I. - Amortization - Disposals</t>
  </si>
  <si>
    <t>AA - Transportation Infrastructure Disposal</t>
  </si>
  <si>
    <t xml:space="preserve">T.I. - Amortization - Other Adjustments                                                                                                                                                                                                </t>
  </si>
  <si>
    <t>AA - Transportation Infrastructure Valuation and Other Adjustments</t>
  </si>
  <si>
    <t>M&amp;E - Opening Accumulated Amortization</t>
  </si>
  <si>
    <t>AA - M&amp;E Opening Balance</t>
  </si>
  <si>
    <t>M&amp;E - Amortization for the period</t>
  </si>
  <si>
    <t>AA - M&amp;E Amortization</t>
  </si>
  <si>
    <t xml:space="preserve">M&amp;E - Amortization - Disposals </t>
  </si>
  <si>
    <t>AA - M&amp;E Disposal</t>
  </si>
  <si>
    <t xml:space="preserve">M&amp;E - Amortization - Other Adjustments                                                                                                                                                                                                </t>
  </si>
  <si>
    <t>AA - M&amp;E Valuation and Other Adjustments</t>
  </si>
  <si>
    <t>IT - Opening Accumulated Amortization</t>
  </si>
  <si>
    <t>AA - IT Opening Balance</t>
  </si>
  <si>
    <t>IT - Amortization for the period</t>
  </si>
  <si>
    <t>AA - IT Amortization</t>
  </si>
  <si>
    <t xml:space="preserve">IT - Amortization - Disposals </t>
  </si>
  <si>
    <t>AA - IT Disposal</t>
  </si>
  <si>
    <t xml:space="preserve">IT - Amortization - Other Adjustments                                                                                                                                                                                                </t>
  </si>
  <si>
    <t>AA - IT Valuation and Other Adjustments</t>
  </si>
  <si>
    <t>Aircraft - Opening Accumulated Amortization</t>
  </si>
  <si>
    <t>AA - Aircraft Opening Balance</t>
  </si>
  <si>
    <t>AA - Aircraft</t>
  </si>
  <si>
    <t>Aircraft - Amortization for the period</t>
  </si>
  <si>
    <t>AA - Amortization</t>
  </si>
  <si>
    <t xml:space="preserve">Aircraft - Amortization - Disposals </t>
  </si>
  <si>
    <t>AA - Disposal</t>
  </si>
  <si>
    <t xml:space="preserve">Aircraft - Amortization - Other Adjustments                                                                                                                                                                                                </t>
  </si>
  <si>
    <t>AA - Valuation and Other Adjustments</t>
  </si>
  <si>
    <t>Other - Opening Accumulated Amortization</t>
  </si>
  <si>
    <t>AA - TCA_Other Opening Balance</t>
  </si>
  <si>
    <t>AA - TCA_Other</t>
  </si>
  <si>
    <t>Other - Amortization for the period</t>
  </si>
  <si>
    <t>AA - TCA_Other Amortization</t>
  </si>
  <si>
    <t xml:space="preserve">Other - Amortization - Disposals </t>
  </si>
  <si>
    <t>Other - Consolidation - Disps</t>
  </si>
  <si>
    <t>AA - TCA_Other Disposal</t>
  </si>
  <si>
    <t xml:space="preserve">Other - Amortization - Other Adjustments                                                                                                                                                                                                </t>
  </si>
  <si>
    <t>AA - TCA_Other Valuation and Other Adjustments</t>
  </si>
  <si>
    <t>LIABILITIES</t>
  </si>
  <si>
    <t>Accrued Grants Payable: To External Parties</t>
  </si>
  <si>
    <t>Other Accrued Liabilities - Consolidations</t>
  </si>
  <si>
    <t>2E</t>
  </si>
  <si>
    <t>Accrued Grants Payable: To Ministry / Other Govt. Organizations</t>
  </si>
  <si>
    <t>228030 ICP</t>
  </si>
  <si>
    <t>200110 IC</t>
  </si>
  <si>
    <t>Transfer Payment Payable_IC</t>
  </si>
  <si>
    <t>2E:2C</t>
  </si>
  <si>
    <t>Accrued Interest on Debt: To External Parties</t>
  </si>
  <si>
    <t>Accrued Interest on Debt - Consolidations</t>
  </si>
  <si>
    <t>Accrued Interest on Debt: To Ministry / Other Govt. Organizations</t>
  </si>
  <si>
    <t>230010 ICP</t>
  </si>
  <si>
    <t>200210 IC</t>
  </si>
  <si>
    <t>Accrued Interest on Debt - IC</t>
  </si>
  <si>
    <t>Accrued Interest on Debt_IC</t>
  </si>
  <si>
    <t>2E:2D</t>
  </si>
  <si>
    <t>Accrued Salaries Wages and Benefits: Legislative Severance</t>
  </si>
  <si>
    <t>Salaries, Wages and Benefits - Consolidations</t>
  </si>
  <si>
    <t>Accrued Salaries Wages and Benefits: Vacation Pay</t>
  </si>
  <si>
    <t>Accrued Salaries Wages and Benefits: Others</t>
  </si>
  <si>
    <t>Deferred Revenue: From External Parties</t>
  </si>
  <si>
    <t>Deferred Revenue - Consolidations</t>
  </si>
  <si>
    <t>Found in Dan's but not in print out.</t>
  </si>
  <si>
    <t>C204010 IC</t>
  </si>
  <si>
    <t>5 - Jubayer to add account.</t>
  </si>
  <si>
    <t>Deferred Revenue: From Government of Canada</t>
  </si>
  <si>
    <t>Deferred Revenue: From Ministry / Other Govt. Organizations Opening</t>
  </si>
  <si>
    <t>220810 ICP</t>
  </si>
  <si>
    <t>204099 IC</t>
  </si>
  <si>
    <t>DR Other_IC</t>
  </si>
  <si>
    <t>2F</t>
  </si>
  <si>
    <t>Deferred Revenue: From Ministry / Other Govt. Organizations Contributions Received</t>
  </si>
  <si>
    <t>Deferred Revenue: From Ministry / Other Govt. Organizations Recognition of Contributions to Revenue</t>
  </si>
  <si>
    <t>Deferred Revenue: From Ministry / Other Govt. Organizations Interest Earned</t>
  </si>
  <si>
    <t>Deferred Revenue: From Ministry / Other Govt. Organizations Other Adjustment</t>
  </si>
  <si>
    <t>Deferred Capital Contributions (DCC) - From External Parties</t>
  </si>
  <si>
    <t>C204110</t>
  </si>
  <si>
    <t>DCC</t>
  </si>
  <si>
    <t>Deferred Capital Contributions (DCC) - From Government of Canada</t>
  </si>
  <si>
    <t>Deferred Capital Contributions (DCC) - From Ministry / Other Govt. Organizations</t>
  </si>
  <si>
    <t>220050 ICP</t>
  </si>
  <si>
    <r>
      <t xml:space="preserve">C204120 </t>
    </r>
    <r>
      <rPr>
        <b/>
        <sz val="10"/>
        <color rgb="FFFF0000"/>
        <rFont val="Arial"/>
        <family val="2"/>
      </rPr>
      <t>IC</t>
    </r>
  </si>
  <si>
    <t>DCC Intercompany - IC</t>
  </si>
  <si>
    <t>7 - Jubayer to add account and "IC".</t>
  </si>
  <si>
    <t>Deferred Capital Contributions_IC</t>
  </si>
  <si>
    <t>Deferred Capital Contributions (DCC) - From Ministry / Other Govt. Organizations  Contribution Received</t>
  </si>
  <si>
    <t>Deferred Capital Contributions (DCC) - From Ministry / Other Govt. Organizations  Amortization</t>
  </si>
  <si>
    <t>Deferred Capital Contributions (DCC) - From Ministry / Other Govt. Organizations  Interest Earned</t>
  </si>
  <si>
    <t>Deferred Capital Contributions (DCC) - From Ministry / Other Govt. Organizations  Other Adjustments</t>
  </si>
  <si>
    <t>Deferred Capital Contributions (DCC) - From Ministry / Other Govt. Organizations  Open</t>
  </si>
  <si>
    <t>Due to: External Parties</t>
  </si>
  <si>
    <t>Other Liabilities</t>
  </si>
  <si>
    <t>Jubayer to update account name to "Other Liabilities" only.</t>
  </si>
  <si>
    <t>Due to: Government of Canada</t>
  </si>
  <si>
    <t>Government of Canada - Consolidations</t>
  </si>
  <si>
    <t>Due to: Ministry / Other Govt. Organizations</t>
  </si>
  <si>
    <t>214310 ICP</t>
  </si>
  <si>
    <t>242005 (Metrolinx) or 214305 (ISEO)</t>
  </si>
  <si>
    <t>Other Liabilities (Metrolinx) or Ontario Government Agencies (ISEO)</t>
  </si>
  <si>
    <t>209099 IC</t>
  </si>
  <si>
    <t>Other Liabilities - IC</t>
  </si>
  <si>
    <t>8 - Jubayer to update account name to "Other Liabilities-IC" only.</t>
  </si>
  <si>
    <t>Other Funds and Liabilities-IC</t>
  </si>
  <si>
    <t>2E:2A</t>
  </si>
  <si>
    <t>Debt: To External Parties</t>
  </si>
  <si>
    <t>Publicly Held Debt - Consolidations</t>
  </si>
  <si>
    <t>Debt: To Ministry / Other Govt. Organizations</t>
  </si>
  <si>
    <t>232265 ICP</t>
  </si>
  <si>
    <t>Debt Incurred for OEFC - Consolidations</t>
  </si>
  <si>
    <t>201020 IC</t>
  </si>
  <si>
    <t>201010 IC</t>
  </si>
  <si>
    <t>Debt Issued for Provincial Purpose_IC</t>
  </si>
  <si>
    <t>2E:2B</t>
  </si>
  <si>
    <t>Liability for Contaminated Sites - Consolidation</t>
  </si>
  <si>
    <t>Remediation of contaminated sites:  To Ministry / Other Govt. Organizations</t>
  </si>
  <si>
    <t>209055 IC</t>
  </si>
  <si>
    <t>Liability for Contaminated Sites - IC</t>
  </si>
  <si>
    <t>Liability for Contaminated Sites_IC</t>
  </si>
  <si>
    <t>2E:2E</t>
  </si>
  <si>
    <t>Other Liabilities: To External Parties</t>
  </si>
  <si>
    <t>214405 (Agricorp) or 242605 (ARIO) or 221105 (FRT)</t>
  </si>
  <si>
    <t>Government of Canada (Agricorp) or Due to Ministries (ARIO) Other Accrued Liabilities (FRT)</t>
  </si>
  <si>
    <t xml:space="preserve">200999 (Agricorp &amp; FRT) or 209099 (ARIO) </t>
  </si>
  <si>
    <t>Other AP and Accrued Liabilities (Agricorp &amp; FRT), "Other Liabilities" or "Other Funds and Liabilities" (ARIO)</t>
  </si>
  <si>
    <t>10 - Jubayer to update account name to "Other Liabilities" only.</t>
  </si>
  <si>
    <t>Other Liabilities: To Ministry / Other Govt. Organizations</t>
  </si>
  <si>
    <t>266010 ICP</t>
  </si>
  <si>
    <t>Ontario Government Agencies - Consolidations</t>
  </si>
  <si>
    <t>2E:2F</t>
  </si>
  <si>
    <t>EQUITY</t>
  </si>
  <si>
    <t xml:space="preserve">Opening Accumulated Operating Surplus/(Deficit) </t>
  </si>
  <si>
    <t>Accumulated Deficit - Consolidations</t>
  </si>
  <si>
    <t>Ending Equity</t>
  </si>
  <si>
    <t>C300000</t>
  </si>
  <si>
    <t>Calculated: Form 2C (PY Total Assets) - Form 2E (PY Total Liabilities - CY DCC External Parties)</t>
  </si>
  <si>
    <t>2G</t>
  </si>
  <si>
    <t>Opening Accumulated Remeasurement Gains/(Losses)</t>
  </si>
  <si>
    <t>Capital Advances</t>
  </si>
  <si>
    <t>Unrealized gains/(losses) attributable to:  Foreign exchange</t>
  </si>
  <si>
    <t>Unrealized gains/(losses) attributable to:  Derivatives and Portfolio Investments</t>
  </si>
  <si>
    <t>Amounts realized and recognized to the Statement of Operations</t>
  </si>
  <si>
    <t xml:space="preserve">Calculated: Form 2A - HFM account 599940 Realized Gain/Loss.  </t>
  </si>
  <si>
    <t>Other Adjustments</t>
  </si>
  <si>
    <t>Supplementary Accounts</t>
  </si>
  <si>
    <t>103099_LRR</t>
  </si>
  <si>
    <t>Amort_DicsPrem</t>
  </si>
  <si>
    <t>LnsRec_IFIS_01</t>
  </si>
  <si>
    <t>Year1</t>
  </si>
  <si>
    <t>Year2</t>
  </si>
  <si>
    <t>Year3</t>
  </si>
  <si>
    <t>Year4</t>
  </si>
  <si>
    <t>Year5</t>
  </si>
  <si>
    <t>Year_6to10</t>
  </si>
  <si>
    <t>Year_11to15</t>
  </si>
  <si>
    <t>Year_16to20</t>
  </si>
  <si>
    <t>Year_21to25</t>
  </si>
  <si>
    <t>Year_26to50</t>
  </si>
  <si>
    <t>NoFixMat</t>
  </si>
  <si>
    <t>LRR_ADA_01</t>
  </si>
  <si>
    <t>Number of Sites Recorded</t>
  </si>
  <si>
    <t>Num_Sites_Rec</t>
  </si>
  <si>
    <t>Add</t>
  </si>
  <si>
    <t>Remediated</t>
  </si>
  <si>
    <t>Liab_Cont_Sites</t>
  </si>
  <si>
    <t>Inc_NewSites</t>
  </si>
  <si>
    <t>Adjs_Liab_ExSites</t>
  </si>
  <si>
    <t>Sites_Number</t>
  </si>
  <si>
    <t>Undiscounted</t>
  </si>
  <si>
    <t>Discounted</t>
  </si>
  <si>
    <t>Time_Horizon</t>
  </si>
  <si>
    <t>Discount_Rate</t>
  </si>
  <si>
    <t>In-Year Activity</t>
  </si>
  <si>
    <t>InYr_Act</t>
  </si>
  <si>
    <t>NewSites</t>
  </si>
  <si>
    <t>Adjs_Liab</t>
  </si>
  <si>
    <t>Litigation or other 3rd parties</t>
  </si>
  <si>
    <t>Litig_ThrdPty</t>
  </si>
  <si>
    <t>Provincial grants</t>
  </si>
  <si>
    <t>Prov_Grants</t>
  </si>
  <si>
    <t>Netted against liabilities</t>
  </si>
  <si>
    <t>Netted_Liab</t>
  </si>
  <si>
    <t>Potential Sites</t>
  </si>
  <si>
    <t>Potential</t>
  </si>
  <si>
    <t>Contingent Sites</t>
  </si>
  <si>
    <t>Contingent</t>
  </si>
  <si>
    <t>Discretionary Sites</t>
  </si>
  <si>
    <t>Discretionary</t>
  </si>
  <si>
    <t>END OF TEMPLATE</t>
  </si>
  <si>
    <t>Revenue Total</t>
  </si>
  <si>
    <t>Expenses Total</t>
  </si>
  <si>
    <t>Surplus calculated</t>
  </si>
  <si>
    <t>Equity Total</t>
  </si>
  <si>
    <t>Liabilities plus equity</t>
  </si>
  <si>
    <t>Out of Balance</t>
  </si>
  <si>
    <t>1</t>
  </si>
  <si>
    <t>2</t>
  </si>
  <si>
    <t>3</t>
  </si>
  <si>
    <t>4</t>
  </si>
  <si>
    <t>5</t>
  </si>
  <si>
    <t>6</t>
  </si>
  <si>
    <t>7</t>
  </si>
  <si>
    <t>-     Other (Please specify)</t>
  </si>
  <si>
    <t>Increase in Smart Meter Ppd Expense $1293.457 (Oracle), Increase in upfront fee $120.000, Increase in IT spending @ (ABB) $282.000, Licence Support.</t>
  </si>
  <si>
    <t>Note: Includes Market Assets $1,694,906.000</t>
  </si>
  <si>
    <t>Note: Includes Market Liabilities $1,694,906.000</t>
  </si>
  <si>
    <t>Mainly due to Dell Financial Services invoice(s) increase $231.000</t>
  </si>
  <si>
    <t>Regulated Asset balance made up of: Unrecovered PSAB $38,551.000 and Unrecovered SME Expense which is now nil. SME expense fully recovered.</t>
  </si>
  <si>
    <t>Increased debt to cover capital purchases.  The Note Payable is for 3 years and due on June 2020 (See Note 5 Debt)</t>
  </si>
  <si>
    <t>Amortization lower due to existing assets fully amortized during the year</t>
  </si>
  <si>
    <t xml:space="preserve">HST </t>
  </si>
  <si>
    <t>Note:  No drop down box for MOECC</t>
  </si>
  <si>
    <t>Decrease in realized gains</t>
  </si>
  <si>
    <t xml:space="preserve">            (i) ------Includes various expense accounts such as regulatory fees, training, meetings and events-----------------------------------------------------------------------------------------------------------------------------------------------------. </t>
  </si>
  <si>
    <t>Interest and Investment Income higher due to increase in interest rates</t>
  </si>
  <si>
    <t xml:space="preserve">            (i) --------Other Revenue (external) decrease in Participant Fee Revenue--------------------------------------------------------------------------------------------------------------------------------------------------------------. </t>
  </si>
  <si>
    <t xml:space="preserve">Interest higher due to increase in OEFC debt from $90M to $120M due to anticipated increase in capital purchases.  (See Note 5)  </t>
  </si>
  <si>
    <t xml:space="preserve">            (i) -------------------Market Liabilites---------------------------------------------------------------------------------------------------------------------------------------------------. </t>
  </si>
  <si>
    <t>Change in cash largely due to increase in debt</t>
  </si>
  <si>
    <t xml:space="preserve">            (ii) --------------     -Last year 81,209.000 was re MN044 Treasury Program nil for current year-----------------------------------------------------------------------------------------------------------------------------------------------. </t>
  </si>
  <si>
    <t>Note: Vacation Pay Reserve $6,252.070 (Mar 31,2018) vs $4,968.613 (Mar 31, 2017).</t>
  </si>
  <si>
    <t>&lt;OEB (Cost assessment and Licencing)</t>
  </si>
  <si>
    <t>(linked)</t>
  </si>
  <si>
    <t xml:space="preserve">Increase due to expenses incurred on behalf of MOECC TPA </t>
  </si>
  <si>
    <t>Revenues from MOECC TPA re: GreenON (Gov't Transfer Revenue). Also Other Revenue (External Parties) decrease in Particpant Fees Revenue</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</si>
</sst>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 #,##0_-;_-* &quot;-&quot;??_-;_-@_-"/>
    <numFmt numFmtId="167" formatCode="\(General\);\(\-General\)"/>
    <numFmt numFmtId="168" formatCode="0.0000_);\(0.0000\)"/>
    <numFmt numFmtId="169" formatCode="_-* #,##0.0000_-;\-* #,##0.0000_-;_-* &quot;-&quot;????_-;_-@_-"/>
    <numFmt numFmtId="170" formatCode="#,##0.0000"/>
    <numFmt numFmtId="171" formatCode="_-* #,##0.000_-;\-* #,##0.000_-;_-* &quot;-&quot;_-;_-@_-"/>
    <numFmt numFmtId="172" formatCode="_-* #,##0.0000_-;\-* #,##0.0000_-;_-* &quot;-&quot;_-;_-@_-"/>
    <numFmt numFmtId="173" formatCode="#,##0.000"/>
    <numFmt numFmtId="174" formatCode="#,##0.000;\-#,##0.000"/>
    <numFmt numFmtId="175" formatCode="#,##0.0000;\-#,##0.0000"/>
    <numFmt numFmtId="176" formatCode="_-* #,##0.000_-;\-* #,##0.000_-;_-* &quot;-&quot;????_-;_-@_-"/>
    <numFmt numFmtId="177" formatCode="_-* #,##0_-;\-* #,##0_-;_-* &quot;-&quot;????_-;_-@_-"/>
    <numFmt numFmtId="178" formatCode="#,##0.000_ ;[Red]\-#,##0.000\ "/>
    <numFmt numFmtId="179" formatCode="[$-F800]dddd\,\ mmmm\ dd\,\ yyyy"/>
    <numFmt numFmtId="180" formatCode="_-* #,##0.000_-;\-* #,##0.000_-;_-* &quot;-&quot;??_-;_-@_-"/>
    <numFmt numFmtId="181" formatCode="[$-1009]mmmm\ d\,\ yyyy;@"/>
    <numFmt numFmtId="182" formatCode="0.00_ ;\-0.00\ "/>
    <numFmt numFmtId="183" formatCode="#,##0.000_ ;\-#,##0.000\ "/>
    <numFmt numFmtId="184" formatCode="_-* #,##0.00000000_-;\-* #,##0.00000000_-;_-* &quot;-&quot;??_-;_-@_-"/>
    <numFmt numFmtId="185" formatCode="#,##0.00000000000;\-#,##0.00000000000"/>
    <numFmt numFmtId="186" formatCode="_(* #,##0_);_(* \(#,##0\);_(* &quot;-&quot;??_);_(@_)"/>
    <numFmt numFmtId="187" formatCode="_-* #,##0.00_-;\-* #,##0.00_-;_-* &quot;-&quot;_-;_-@_-"/>
    <numFmt numFmtId="188" formatCode="#,##0_ ;[Red]\-#,##0\ "/>
    <numFmt numFmtId="189" formatCode="0.000"/>
  </numFmts>
  <fonts count="11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2"/>
      <name val="Arial"/>
      <family val="2"/>
    </font>
    <font>
      <sz val="10"/>
      <color indexed="8"/>
      <name val="Arial"/>
      <family val="2"/>
    </font>
    <font>
      <sz val="10"/>
      <name val="Arial"/>
      <family val="2"/>
    </font>
    <font>
      <sz val="10"/>
      <color indexed="10"/>
      <name val="Arial"/>
      <family val="2"/>
    </font>
    <font>
      <b/>
      <sz val="10"/>
      <color indexed="16"/>
      <name val="Arial"/>
      <family val="2"/>
    </font>
    <font>
      <vertAlign val="superscript"/>
      <sz val="10"/>
      <name val="Arial"/>
      <family val="2"/>
    </font>
    <font>
      <b/>
      <vertAlign val="superscript"/>
      <sz val="10"/>
      <name val="Arial"/>
      <family val="2"/>
    </font>
    <font>
      <b/>
      <sz val="9"/>
      <name val="Arial"/>
      <family val="2"/>
    </font>
    <font>
      <sz val="9"/>
      <name val="Arial"/>
      <family val="2"/>
    </font>
    <font>
      <i/>
      <sz val="8"/>
      <name val="Arial"/>
      <family val="2"/>
    </font>
    <font>
      <sz val="8"/>
      <name val="Arial"/>
      <family val="2"/>
    </font>
    <font>
      <b/>
      <vertAlign val="superscript"/>
      <sz val="9"/>
      <name val="Arial"/>
      <family val="2"/>
    </font>
    <font>
      <b/>
      <vertAlign val="superscript"/>
      <sz val="16"/>
      <name val="Arial"/>
      <family val="2"/>
    </font>
    <font>
      <b/>
      <u/>
      <sz val="10"/>
      <name val="Arial"/>
      <family val="2"/>
    </font>
    <font>
      <b/>
      <sz val="14"/>
      <name val="Arial"/>
      <family val="2"/>
    </font>
    <font>
      <sz val="16"/>
      <name val="Arial"/>
      <family val="2"/>
    </font>
    <font>
      <sz val="11"/>
      <name val="Arial"/>
      <family val="2"/>
    </font>
    <font>
      <u/>
      <sz val="10"/>
      <name val="Arial"/>
      <family val="2"/>
    </font>
    <font>
      <b/>
      <sz val="8"/>
      <name val="Arial"/>
      <family val="2"/>
    </font>
    <font>
      <i/>
      <sz val="10"/>
      <name val="Arial"/>
      <family val="2"/>
    </font>
    <font>
      <b/>
      <i/>
      <sz val="10"/>
      <name val="Arial"/>
      <family val="2"/>
    </font>
    <font>
      <sz val="12"/>
      <name val="Arial"/>
      <family val="2"/>
    </font>
    <font>
      <b/>
      <sz val="16"/>
      <name val="Arial"/>
      <family val="2"/>
    </font>
    <font>
      <i/>
      <sz val="8"/>
      <name val="Century Gothic"/>
      <family val="2"/>
    </font>
    <font>
      <b/>
      <sz val="8"/>
      <name val="Century Gothic"/>
      <family val="2"/>
    </font>
    <font>
      <strike/>
      <sz val="10"/>
      <name val="Arial"/>
      <family val="2"/>
    </font>
    <font>
      <strike/>
      <vertAlign val="superscript"/>
      <sz val="9"/>
      <name val="Arial"/>
      <family val="2"/>
    </font>
    <font>
      <b/>
      <sz val="11"/>
      <name val="Arial"/>
      <family val="2"/>
    </font>
    <font>
      <sz val="8"/>
      <name val="Arial"/>
      <family val="2"/>
    </font>
    <font>
      <b/>
      <sz val="9"/>
      <color indexed="81"/>
      <name val="Tahoma"/>
      <family val="2"/>
    </font>
    <font>
      <sz val="9"/>
      <color indexed="81"/>
      <name val="Tahoma"/>
      <family val="2"/>
    </font>
    <font>
      <b/>
      <sz val="9"/>
      <color indexed="8"/>
      <name val="Arial"/>
      <family val="2"/>
    </font>
    <font>
      <sz val="9"/>
      <color indexed="8"/>
      <name val="Arial"/>
      <family val="2"/>
    </font>
    <font>
      <vertAlign val="superscript"/>
      <sz val="9"/>
      <name val="Arial"/>
      <family val="2"/>
    </font>
    <font>
      <b/>
      <vertAlign val="superscript"/>
      <sz val="9"/>
      <color indexed="8"/>
      <name val="Arial"/>
      <family val="2"/>
    </font>
    <font>
      <sz val="10"/>
      <name val="Symbol"/>
      <family val="1"/>
      <charset val="2"/>
    </font>
    <font>
      <sz val="11"/>
      <color theme="1"/>
      <name val="Calibri"/>
      <family val="2"/>
      <scheme val="minor"/>
    </font>
    <font>
      <b/>
      <sz val="14"/>
      <color theme="0"/>
      <name val="Arial"/>
      <family val="2"/>
    </font>
    <font>
      <sz val="10"/>
      <color rgb="FFFF0000"/>
      <name val="Arial"/>
      <family val="2"/>
    </font>
    <font>
      <b/>
      <sz val="9"/>
      <color theme="1"/>
      <name val="Arial"/>
      <family val="2"/>
    </font>
    <font>
      <sz val="9"/>
      <color theme="1"/>
      <name val="Arial"/>
      <family val="2"/>
    </font>
    <font>
      <sz val="9"/>
      <color rgb="FF333333"/>
      <name val="Arial"/>
      <family val="2"/>
    </font>
    <font>
      <b/>
      <sz val="9"/>
      <color rgb="FF333333"/>
      <name val="Arial"/>
      <family val="2"/>
    </font>
    <font>
      <b/>
      <sz val="9"/>
      <color rgb="FFFF0000"/>
      <name val="Arial"/>
      <family val="2"/>
    </font>
    <font>
      <vertAlign val="superscript"/>
      <sz val="9"/>
      <color rgb="FFFF0000"/>
      <name val="Arial"/>
      <family val="2"/>
    </font>
    <font>
      <b/>
      <sz val="10"/>
      <color rgb="FFFF0000"/>
      <name val="Arial"/>
      <family val="2"/>
    </font>
    <font>
      <b/>
      <sz val="10"/>
      <color theme="0"/>
      <name val="Arial"/>
      <family val="2"/>
    </font>
    <font>
      <b/>
      <i/>
      <sz val="9"/>
      <name val="Arial"/>
      <family val="2"/>
    </font>
    <font>
      <b/>
      <i/>
      <sz val="9"/>
      <color rgb="FFFF0000"/>
      <name val="Arial"/>
      <family val="2"/>
    </font>
    <font>
      <b/>
      <i/>
      <sz val="10"/>
      <color rgb="FFFF0000"/>
      <name val="Arial"/>
      <family val="2"/>
    </font>
    <font>
      <vertAlign val="superscript"/>
      <sz val="9"/>
      <color theme="1"/>
      <name val="Arial"/>
      <family val="2"/>
    </font>
    <font>
      <i/>
      <sz val="9"/>
      <name val="Arial"/>
      <family val="2"/>
    </font>
    <font>
      <sz val="12"/>
      <name val="Arial MT"/>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theme="1"/>
      <name val="Arial"/>
      <family val="2"/>
    </font>
    <font>
      <sz val="11"/>
      <color rgb="FF0070C0"/>
      <name val="Calibri"/>
      <family val="2"/>
      <scheme val="minor"/>
    </font>
    <font>
      <b/>
      <sz val="11"/>
      <color rgb="FF0070C0"/>
      <name val="Calibri"/>
      <family val="2"/>
      <scheme val="minor"/>
    </font>
    <font>
      <b/>
      <sz val="11"/>
      <color rgb="FFFF0000"/>
      <name val="Calibri"/>
      <family val="2"/>
      <scheme val="minor"/>
    </font>
    <font>
      <b/>
      <sz val="10"/>
      <color theme="1"/>
      <name val="Calibri"/>
      <family val="2"/>
      <scheme val="minor"/>
    </font>
    <font>
      <b/>
      <sz val="10"/>
      <color rgb="FFFF0000"/>
      <name val="Calibri"/>
      <family val="2"/>
      <scheme val="minor"/>
    </font>
    <font>
      <sz val="11"/>
      <color rgb="FFFF0000"/>
      <name val="Arial"/>
      <family val="2"/>
    </font>
    <font>
      <sz val="10"/>
      <color theme="0"/>
      <name val="Arial"/>
      <family val="2"/>
    </font>
    <font>
      <sz val="10"/>
      <color rgb="FF0000FF"/>
      <name val="Arial"/>
      <family val="2"/>
    </font>
    <font>
      <b/>
      <sz val="10"/>
      <color rgb="FF0000FF"/>
      <name val="Arial"/>
      <family val="2"/>
    </font>
    <font>
      <sz val="10"/>
      <color theme="1"/>
      <name val="Arial"/>
      <family val="2"/>
    </font>
    <font>
      <sz val="9"/>
      <color rgb="FFFF0000"/>
      <name val="Arial"/>
      <family val="2"/>
    </font>
    <font>
      <u val="singleAccounting"/>
      <sz val="10"/>
      <name val="Arial"/>
      <family val="2"/>
    </font>
  </fonts>
  <fills count="9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theme="1"/>
        <bgColor indexed="64"/>
      </patternFill>
    </fill>
    <fill>
      <patternFill patternType="solid">
        <fgColor theme="7" tint="0.79998168889431442"/>
        <bgColor indexed="64"/>
      </patternFill>
    </fill>
    <fill>
      <patternFill patternType="solid">
        <fgColor rgb="FFFFFF9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CC"/>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92D050"/>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rgb="FFCCECFF"/>
        <bgColor indexed="64"/>
      </patternFill>
    </fill>
    <fill>
      <patternFill patternType="solid">
        <fgColor theme="6"/>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2"/>
        <bgColor indexed="64"/>
      </patternFill>
    </fill>
    <fill>
      <patternFill patternType="solid">
        <fgColor rgb="FF00B0F0"/>
        <bgColor indexed="64"/>
      </patternFill>
    </fill>
    <fill>
      <patternFill patternType="solid">
        <fgColor theme="6" tint="-0.249977111117893"/>
        <bgColor indexed="64"/>
      </patternFill>
    </fill>
    <fill>
      <patternFill patternType="solid">
        <fgColor rgb="FF0070C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FF66"/>
        <bgColor indexed="64"/>
      </patternFill>
    </fill>
    <fill>
      <patternFill patternType="solid">
        <fgColor rgb="FFFFC000"/>
        <bgColor indexed="64"/>
      </patternFill>
    </fill>
    <fill>
      <patternFill patternType="solid">
        <fgColor rgb="FF00FFFF"/>
        <bgColor indexed="64"/>
      </patternFill>
    </fill>
    <fill>
      <patternFill patternType="solid">
        <fgColor rgb="FFCCCCFF"/>
        <bgColor indexed="64"/>
      </patternFill>
    </fill>
    <fill>
      <patternFill patternType="solid">
        <fgColor theme="3" tint="0.79998168889431442"/>
        <bgColor indexed="64"/>
      </patternFill>
    </fill>
  </fills>
  <borders count="1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8"/>
      </top>
      <bottom/>
      <diagonal/>
    </border>
    <border>
      <left style="medium">
        <color indexed="64"/>
      </left>
      <right/>
      <top/>
      <bottom style="medium">
        <color indexed="64"/>
      </bottom>
      <diagonal/>
    </border>
    <border>
      <left/>
      <right/>
      <top/>
      <bottom style="medium">
        <color indexed="64"/>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right style="medium">
        <color indexed="64"/>
      </right>
      <top/>
      <bottom/>
      <diagonal/>
    </border>
    <border>
      <left/>
      <right style="medium">
        <color indexed="64"/>
      </right>
      <top style="thin">
        <color indexed="8"/>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22"/>
      </top>
      <bottom style="thin">
        <color indexed="22"/>
      </bottom>
      <diagonal/>
    </border>
    <border>
      <left style="medium">
        <color indexed="64"/>
      </left>
      <right/>
      <top style="thin">
        <color indexed="22"/>
      </top>
      <bottom style="double">
        <color indexed="64"/>
      </bottom>
      <diagonal/>
    </border>
    <border>
      <left style="medium">
        <color indexed="64"/>
      </left>
      <right style="thin">
        <color indexed="64"/>
      </right>
      <top style="thin">
        <color indexed="22"/>
      </top>
      <bottom style="thin">
        <color indexed="22"/>
      </bottom>
      <diagonal/>
    </border>
    <border>
      <left/>
      <right style="thin">
        <color indexed="64"/>
      </right>
      <top/>
      <bottom/>
      <diagonal/>
    </border>
    <border>
      <left style="medium">
        <color indexed="64"/>
      </left>
      <right style="thin">
        <color indexed="64"/>
      </right>
      <top style="thin">
        <color indexed="22"/>
      </top>
      <bottom/>
      <diagonal/>
    </border>
    <border>
      <left/>
      <right style="thin">
        <color indexed="64"/>
      </right>
      <top style="thin">
        <color indexed="22"/>
      </top>
      <bottom style="thin">
        <color indexed="22"/>
      </bottom>
      <diagonal/>
    </border>
    <border>
      <left/>
      <right style="thin">
        <color indexed="64"/>
      </right>
      <top style="thin">
        <color indexed="22"/>
      </top>
      <bottom/>
      <diagonal/>
    </border>
    <border>
      <left style="thin">
        <color indexed="64"/>
      </left>
      <right style="thin">
        <color indexed="64"/>
      </right>
      <top style="thin">
        <color indexed="22"/>
      </top>
      <bottom style="double">
        <color indexed="64"/>
      </bottom>
      <diagonal/>
    </border>
    <border>
      <left/>
      <right/>
      <top style="thin">
        <color indexed="22"/>
      </top>
      <bottom style="thin">
        <color indexed="22"/>
      </bottom>
      <diagonal/>
    </border>
    <border>
      <left/>
      <right/>
      <top style="thin">
        <color indexed="22"/>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23"/>
      </top>
      <bottom style="thin">
        <color indexed="23"/>
      </bottom>
      <diagonal/>
    </border>
    <border>
      <left/>
      <right style="thin">
        <color indexed="64"/>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style="thin">
        <color indexed="64"/>
      </left>
      <right style="thin">
        <color indexed="64"/>
      </right>
      <top style="thin">
        <color indexed="23"/>
      </top>
      <bottom style="double">
        <color indexed="64"/>
      </bottom>
      <diagonal/>
    </border>
    <border>
      <left style="medium">
        <color indexed="64"/>
      </left>
      <right/>
      <top style="thin">
        <color indexed="64"/>
      </top>
      <bottom style="thin">
        <color indexed="23"/>
      </bottom>
      <diagonal/>
    </border>
    <border>
      <left style="medium">
        <color indexed="64"/>
      </left>
      <right/>
      <top style="thin">
        <color indexed="23"/>
      </top>
      <bottom style="thin">
        <color indexed="23"/>
      </bottom>
      <diagonal/>
    </border>
    <border>
      <left style="thin">
        <color indexed="64"/>
      </left>
      <right style="thin">
        <color indexed="64"/>
      </right>
      <top style="thin">
        <color indexed="64"/>
      </top>
      <bottom style="thin">
        <color indexed="23"/>
      </bottom>
      <diagonal/>
    </border>
    <border>
      <left style="thin">
        <color indexed="64"/>
      </left>
      <right style="thin">
        <color indexed="64"/>
      </right>
      <top/>
      <bottom style="thin">
        <color indexed="23"/>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top/>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8"/>
      </top>
      <bottom/>
      <diagonal/>
    </border>
    <border>
      <left style="medium">
        <color indexed="64"/>
      </left>
      <right/>
      <top style="medium">
        <color indexed="8"/>
      </top>
      <bottom/>
      <diagonal/>
    </border>
    <border>
      <left/>
      <right style="medium">
        <color indexed="64"/>
      </right>
      <top style="medium">
        <color indexed="8"/>
      </top>
      <bottom/>
      <diagonal/>
    </border>
    <border>
      <left style="medium">
        <color indexed="64"/>
      </left>
      <right/>
      <top style="medium">
        <color indexed="8"/>
      </top>
      <bottom style="medium">
        <color indexed="64"/>
      </bottom>
      <diagonal/>
    </border>
    <border>
      <left/>
      <right style="medium">
        <color indexed="64"/>
      </right>
      <top style="medium">
        <color indexed="8"/>
      </top>
      <bottom style="medium">
        <color indexed="64"/>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bottom style="double">
        <color indexed="64"/>
      </bottom>
      <diagonal/>
    </border>
    <border>
      <left style="thin">
        <color indexed="64"/>
      </left>
      <right style="medium">
        <color indexed="64"/>
      </right>
      <top style="thin">
        <color indexed="22"/>
      </top>
      <bottom style="thin">
        <color indexed="22"/>
      </bottom>
      <diagonal/>
    </border>
    <border>
      <left style="thin">
        <color indexed="64"/>
      </left>
      <right style="medium">
        <color indexed="64"/>
      </right>
      <top style="thin">
        <color indexed="22"/>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style="thin">
        <color indexed="64"/>
      </left>
      <right/>
      <top/>
      <bottom style="double">
        <color indexed="64"/>
      </bottom>
      <diagonal/>
    </border>
    <border>
      <left style="thin">
        <color indexed="64"/>
      </left>
      <right/>
      <top style="thin">
        <color indexed="64"/>
      </top>
      <bottom style="thin">
        <color indexed="23"/>
      </bottom>
      <diagonal/>
    </border>
    <border>
      <left style="thin">
        <color indexed="64"/>
      </left>
      <right/>
      <top/>
      <bottom style="thin">
        <color indexed="23"/>
      </bottom>
      <diagonal/>
    </border>
    <border>
      <left style="thin">
        <color indexed="64"/>
      </left>
      <right/>
      <top style="thin">
        <color indexed="23"/>
      </top>
      <bottom style="thin">
        <color indexed="23"/>
      </bottom>
      <diagonal/>
    </border>
    <border>
      <left style="thin">
        <color indexed="64"/>
      </left>
      <right style="thin">
        <color indexed="64"/>
      </right>
      <top style="thin">
        <color indexed="23"/>
      </top>
      <bottom style="medium">
        <color indexed="64"/>
      </bottom>
      <diagonal/>
    </border>
    <border>
      <left style="thin">
        <color indexed="64"/>
      </left>
      <right/>
      <top style="thin">
        <color indexed="22"/>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22"/>
      </top>
      <bottom style="thin">
        <color indexed="22"/>
      </bottom>
      <diagonal/>
    </border>
    <border>
      <left/>
      <right style="thin">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bottom style="thin">
        <color indexed="22"/>
      </bottom>
      <diagonal/>
    </border>
    <border>
      <left style="thin">
        <color indexed="64"/>
      </left>
      <right style="medium">
        <color indexed="64"/>
      </right>
      <top style="thin">
        <color indexed="64"/>
      </top>
      <bottom style="thin">
        <color indexed="22"/>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style="double">
        <color indexed="64"/>
      </top>
      <bottom style="medium">
        <color indexed="64"/>
      </bottom>
      <diagonal/>
    </border>
    <border>
      <left style="medium">
        <color indexed="64"/>
      </left>
      <right/>
      <top style="thin">
        <color indexed="64"/>
      </top>
      <bottom style="thin">
        <color indexed="22"/>
      </bottom>
      <diagonal/>
    </border>
    <border>
      <left/>
      <right/>
      <top style="thin">
        <color indexed="64"/>
      </top>
      <bottom style="thin">
        <color indexed="22"/>
      </bottom>
      <diagonal/>
    </border>
    <border>
      <left style="thin">
        <color indexed="64"/>
      </left>
      <right/>
      <top style="medium">
        <color indexed="64"/>
      </top>
      <bottom/>
      <diagonal/>
    </border>
    <border>
      <left/>
      <right/>
      <top style="thin">
        <color indexed="22"/>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style="medium">
        <color indexed="64"/>
      </top>
      <bottom style="thin">
        <color indexed="64"/>
      </bottom>
      <diagonal/>
    </border>
    <border>
      <left/>
      <right style="medium">
        <color indexed="8"/>
      </right>
      <top/>
      <bottom/>
      <diagonal/>
    </border>
    <border>
      <left/>
      <right style="medium">
        <color indexed="8"/>
      </right>
      <top/>
      <bottom style="thin">
        <color indexed="64"/>
      </bottom>
      <diagonal/>
    </border>
    <border>
      <left style="medium">
        <color indexed="64"/>
      </left>
      <right style="thin">
        <color indexed="64"/>
      </right>
      <top/>
      <bottom style="thin">
        <color indexed="22"/>
      </bottom>
      <diagonal/>
    </border>
    <border>
      <left/>
      <right style="thin">
        <color indexed="64"/>
      </right>
      <top/>
      <bottom style="thin">
        <color indexed="22"/>
      </bottom>
      <diagonal/>
    </border>
    <border>
      <left/>
      <right style="medium">
        <color indexed="64"/>
      </right>
      <top/>
      <bottom style="thin">
        <color indexed="22"/>
      </bottom>
      <diagonal/>
    </border>
    <border>
      <left style="medium">
        <color indexed="64"/>
      </left>
      <right style="thin">
        <color indexed="64"/>
      </right>
      <top style="thin">
        <color indexed="22"/>
      </top>
      <bottom style="thin">
        <color indexed="64"/>
      </bottom>
      <diagonal/>
    </border>
    <border>
      <left/>
      <right style="medium">
        <color indexed="64"/>
      </right>
      <top style="thin">
        <color indexed="22"/>
      </top>
      <bottom style="thin">
        <color indexed="64"/>
      </bottom>
      <diagonal/>
    </border>
    <border>
      <left/>
      <right/>
      <top style="double">
        <color indexed="8"/>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rgb="FFC0C0C0"/>
      </right>
      <top style="medium">
        <color indexed="64"/>
      </top>
      <bottom style="medium">
        <color indexed="64"/>
      </bottom>
      <diagonal/>
    </border>
    <border>
      <left style="thin">
        <color rgb="FFC0C0C0"/>
      </left>
      <right style="thin">
        <color rgb="FFC0C0C0"/>
      </right>
      <top style="medium">
        <color indexed="64"/>
      </top>
      <bottom style="medium">
        <color indexed="64"/>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medium">
        <color indexed="64"/>
      </right>
      <top style="medium">
        <color indexed="64"/>
      </top>
      <bottom style="medium">
        <color indexed="64"/>
      </bottom>
      <diagonal/>
    </border>
    <border>
      <left style="thin">
        <color rgb="FFC0C0C0"/>
      </left>
      <right style="thin">
        <color rgb="FFC0C0C0"/>
      </right>
      <top/>
      <bottom style="thin">
        <color rgb="FFC0C0C0"/>
      </bottom>
      <diagonal/>
    </border>
  </borders>
  <cellStyleXfs count="119">
    <xf numFmtId="0" fontId="0" fillId="0" borderId="0"/>
    <xf numFmtId="43" fontId="13" fillId="0" borderId="0" applyFont="0" applyFill="0" applyBorder="0" applyAlignment="0" applyProtection="0"/>
    <xf numFmtId="43" fontId="18" fillId="0" borderId="0" applyFont="0" applyFill="0" applyBorder="0" applyAlignment="0" applyProtection="0"/>
    <xf numFmtId="165" fontId="24" fillId="0" borderId="0" applyFont="0" applyFill="0" applyBorder="0" applyAlignment="0" applyProtection="0"/>
    <xf numFmtId="44" fontId="13" fillId="0" borderId="0" applyFont="0" applyFill="0" applyBorder="0" applyAlignment="0" applyProtection="0"/>
    <xf numFmtId="0" fontId="18" fillId="0" borderId="0"/>
    <xf numFmtId="0" fontId="24" fillId="0" borderId="0" applyBorder="0"/>
    <xf numFmtId="0" fontId="18" fillId="0" borderId="0"/>
    <xf numFmtId="0" fontId="37" fillId="0" borderId="0"/>
    <xf numFmtId="0" fontId="37" fillId="0" borderId="0"/>
    <xf numFmtId="9" fontId="13" fillId="0" borderId="0" applyFont="0" applyFill="0" applyBorder="0" applyAlignment="0" applyProtection="0"/>
    <xf numFmtId="9" fontId="18" fillId="0" borderId="0" applyFont="0" applyFill="0" applyBorder="0" applyAlignment="0" applyProtection="0"/>
    <xf numFmtId="9" fontId="13" fillId="0" borderId="0" applyFont="0" applyFill="0" applyBorder="0" applyAlignment="0" applyProtection="0"/>
    <xf numFmtId="0" fontId="52" fillId="0" borderId="0"/>
    <xf numFmtId="43" fontId="13" fillId="0" borderId="0" applyFont="0" applyFill="0" applyBorder="0" applyAlignment="0" applyProtection="0"/>
    <xf numFmtId="0" fontId="13" fillId="0" borderId="0"/>
    <xf numFmtId="0" fontId="12" fillId="0" borderId="0"/>
    <xf numFmtId="165" fontId="13" fillId="0" borderId="0" applyFont="0" applyFill="0" applyBorder="0" applyAlignment="0" applyProtection="0"/>
    <xf numFmtId="0" fontId="68" fillId="0" borderId="0"/>
    <xf numFmtId="0" fontId="11" fillId="0" borderId="0"/>
    <xf numFmtId="0" fontId="37" fillId="0" borderId="0"/>
    <xf numFmtId="0" fontId="85" fillId="46" borderId="0" applyNumberFormat="0" applyBorder="0" applyAlignment="0" applyProtection="0"/>
    <xf numFmtId="0" fontId="10" fillId="23" borderId="0" applyNumberFormat="0" applyBorder="0" applyAlignment="0" applyProtection="0"/>
    <xf numFmtId="0" fontId="85" fillId="47" borderId="0" applyNumberFormat="0" applyBorder="0" applyAlignment="0" applyProtection="0"/>
    <xf numFmtId="0" fontId="10" fillId="27" borderId="0" applyNumberFormat="0" applyBorder="0" applyAlignment="0" applyProtection="0"/>
    <xf numFmtId="0" fontId="85" fillId="48" borderId="0" applyNumberFormat="0" applyBorder="0" applyAlignment="0" applyProtection="0"/>
    <xf numFmtId="0" fontId="10" fillId="31" borderId="0" applyNumberFormat="0" applyBorder="0" applyAlignment="0" applyProtection="0"/>
    <xf numFmtId="0" fontId="85" fillId="49" borderId="0" applyNumberFormat="0" applyBorder="0" applyAlignment="0" applyProtection="0"/>
    <xf numFmtId="0" fontId="10" fillId="35" borderId="0" applyNumberFormat="0" applyBorder="0" applyAlignment="0" applyProtection="0"/>
    <xf numFmtId="0" fontId="85" fillId="50" borderId="0" applyNumberFormat="0" applyBorder="0" applyAlignment="0" applyProtection="0"/>
    <xf numFmtId="0" fontId="10" fillId="39" borderId="0" applyNumberFormat="0" applyBorder="0" applyAlignment="0" applyProtection="0"/>
    <xf numFmtId="0" fontId="85" fillId="51" borderId="0" applyNumberFormat="0" applyBorder="0" applyAlignment="0" applyProtection="0"/>
    <xf numFmtId="0" fontId="10" fillId="43" borderId="0" applyNumberFormat="0" applyBorder="0" applyAlignment="0" applyProtection="0"/>
    <xf numFmtId="0" fontId="85" fillId="52" borderId="0" applyNumberFormat="0" applyBorder="0" applyAlignment="0" applyProtection="0"/>
    <xf numFmtId="0" fontId="10" fillId="24" borderId="0" applyNumberFormat="0" applyBorder="0" applyAlignment="0" applyProtection="0"/>
    <xf numFmtId="0" fontId="85" fillId="53" borderId="0" applyNumberFormat="0" applyBorder="0" applyAlignment="0" applyProtection="0"/>
    <xf numFmtId="0" fontId="10" fillId="28" borderId="0" applyNumberFormat="0" applyBorder="0" applyAlignment="0" applyProtection="0"/>
    <xf numFmtId="0" fontId="85" fillId="54" borderId="0" applyNumberFormat="0" applyBorder="0" applyAlignment="0" applyProtection="0"/>
    <xf numFmtId="0" fontId="10" fillId="32" borderId="0" applyNumberFormat="0" applyBorder="0" applyAlignment="0" applyProtection="0"/>
    <xf numFmtId="0" fontId="85" fillId="49" borderId="0" applyNumberFormat="0" applyBorder="0" applyAlignment="0" applyProtection="0"/>
    <xf numFmtId="0" fontId="10" fillId="36" borderId="0" applyNumberFormat="0" applyBorder="0" applyAlignment="0" applyProtection="0"/>
    <xf numFmtId="0" fontId="85" fillId="52" borderId="0" applyNumberFormat="0" applyBorder="0" applyAlignment="0" applyProtection="0"/>
    <xf numFmtId="0" fontId="10" fillId="40" borderId="0" applyNumberFormat="0" applyBorder="0" applyAlignment="0" applyProtection="0"/>
    <xf numFmtId="0" fontId="85" fillId="55" borderId="0" applyNumberFormat="0" applyBorder="0" applyAlignment="0" applyProtection="0"/>
    <xf numFmtId="0" fontId="10" fillId="44" borderId="0" applyNumberFormat="0" applyBorder="0" applyAlignment="0" applyProtection="0"/>
    <xf numFmtId="0" fontId="86" fillId="56" borderId="0" applyNumberFormat="0" applyBorder="0" applyAlignment="0" applyProtection="0"/>
    <xf numFmtId="0" fontId="84" fillId="25" borderId="0" applyNumberFormat="0" applyBorder="0" applyAlignment="0" applyProtection="0"/>
    <xf numFmtId="0" fontId="86" fillId="53" borderId="0" applyNumberFormat="0" applyBorder="0" applyAlignment="0" applyProtection="0"/>
    <xf numFmtId="0" fontId="84" fillId="29" borderId="0" applyNumberFormat="0" applyBorder="0" applyAlignment="0" applyProtection="0"/>
    <xf numFmtId="0" fontId="86" fillId="54" borderId="0" applyNumberFormat="0" applyBorder="0" applyAlignment="0" applyProtection="0"/>
    <xf numFmtId="0" fontId="84" fillId="33" borderId="0" applyNumberFormat="0" applyBorder="0" applyAlignment="0" applyProtection="0"/>
    <xf numFmtId="0" fontId="86" fillId="57" borderId="0" applyNumberFormat="0" applyBorder="0" applyAlignment="0" applyProtection="0"/>
    <xf numFmtId="0" fontId="84" fillId="37" borderId="0" applyNumberFormat="0" applyBorder="0" applyAlignment="0" applyProtection="0"/>
    <xf numFmtId="0" fontId="86" fillId="58" borderId="0" applyNumberFormat="0" applyBorder="0" applyAlignment="0" applyProtection="0"/>
    <xf numFmtId="0" fontId="84" fillId="41" borderId="0" applyNumberFormat="0" applyBorder="0" applyAlignment="0" applyProtection="0"/>
    <xf numFmtId="0" fontId="86" fillId="59" borderId="0" applyNumberFormat="0" applyBorder="0" applyAlignment="0" applyProtection="0"/>
    <xf numFmtId="0" fontId="84" fillId="45" borderId="0" applyNumberFormat="0" applyBorder="0" applyAlignment="0" applyProtection="0"/>
    <xf numFmtId="0" fontId="86" fillId="60" borderId="0" applyNumberFormat="0" applyBorder="0" applyAlignment="0" applyProtection="0"/>
    <xf numFmtId="0" fontId="84" fillId="22" borderId="0" applyNumberFormat="0" applyBorder="0" applyAlignment="0" applyProtection="0"/>
    <xf numFmtId="0" fontId="86" fillId="61" borderId="0" applyNumberFormat="0" applyBorder="0" applyAlignment="0" applyProtection="0"/>
    <xf numFmtId="0" fontId="84" fillId="26" borderId="0" applyNumberFormat="0" applyBorder="0" applyAlignment="0" applyProtection="0"/>
    <xf numFmtId="0" fontId="86" fillId="62" borderId="0" applyNumberFormat="0" applyBorder="0" applyAlignment="0" applyProtection="0"/>
    <xf numFmtId="0" fontId="84" fillId="30" borderId="0" applyNumberFormat="0" applyBorder="0" applyAlignment="0" applyProtection="0"/>
    <xf numFmtId="0" fontId="86" fillId="57" borderId="0" applyNumberFormat="0" applyBorder="0" applyAlignment="0" applyProtection="0"/>
    <xf numFmtId="0" fontId="84" fillId="34" borderId="0" applyNumberFormat="0" applyBorder="0" applyAlignment="0" applyProtection="0"/>
    <xf numFmtId="0" fontId="86" fillId="58" borderId="0" applyNumberFormat="0" applyBorder="0" applyAlignment="0" applyProtection="0"/>
    <xf numFmtId="0" fontId="84" fillId="38" borderId="0" applyNumberFormat="0" applyBorder="0" applyAlignment="0" applyProtection="0"/>
    <xf numFmtId="0" fontId="86" fillId="63" borderId="0" applyNumberFormat="0" applyBorder="0" applyAlignment="0" applyProtection="0"/>
    <xf numFmtId="0" fontId="84" fillId="42" borderId="0" applyNumberFormat="0" applyBorder="0" applyAlignment="0" applyProtection="0"/>
    <xf numFmtId="0" fontId="87" fillId="47" borderId="0" applyNumberFormat="0" applyBorder="0" applyAlignment="0" applyProtection="0"/>
    <xf numFmtId="0" fontId="74" fillId="16" borderId="0" applyNumberFormat="0" applyBorder="0" applyAlignment="0" applyProtection="0"/>
    <xf numFmtId="0" fontId="88" fillId="64" borderId="155" applyNumberFormat="0" applyAlignment="0" applyProtection="0"/>
    <xf numFmtId="0" fontId="78" fillId="19" borderId="149" applyNumberFormat="0" applyAlignment="0" applyProtection="0"/>
    <xf numFmtId="0" fontId="89" fillId="65" borderId="156" applyNumberFormat="0" applyAlignment="0" applyProtection="0"/>
    <xf numFmtId="0" fontId="80" fillId="20" borderId="152" applyNumberFormat="0" applyAlignment="0" applyProtection="0"/>
    <xf numFmtId="165"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0" fontId="90" fillId="0" borderId="0" applyNumberFormat="0" applyFill="0" applyBorder="0" applyAlignment="0" applyProtection="0"/>
    <xf numFmtId="0" fontId="82" fillId="0" borderId="0" applyNumberFormat="0" applyFill="0" applyBorder="0" applyAlignment="0" applyProtection="0"/>
    <xf numFmtId="0" fontId="91" fillId="48" borderId="0" applyNumberFormat="0" applyBorder="0" applyAlignment="0" applyProtection="0"/>
    <xf numFmtId="0" fontId="73" fillId="15" borderId="0" applyNumberFormat="0" applyBorder="0" applyAlignment="0" applyProtection="0"/>
    <xf numFmtId="0" fontId="92" fillId="0" borderId="157" applyNumberFormat="0" applyFill="0" applyAlignment="0" applyProtection="0"/>
    <xf numFmtId="0" fontId="70" fillId="0" borderId="146" applyNumberFormat="0" applyFill="0" applyAlignment="0" applyProtection="0"/>
    <xf numFmtId="0" fontId="93" fillId="0" borderId="158" applyNumberFormat="0" applyFill="0" applyAlignment="0" applyProtection="0"/>
    <xf numFmtId="0" fontId="71" fillId="0" borderId="147" applyNumberFormat="0" applyFill="0" applyAlignment="0" applyProtection="0"/>
    <xf numFmtId="0" fontId="94" fillId="0" borderId="159" applyNumberFormat="0" applyFill="0" applyAlignment="0" applyProtection="0"/>
    <xf numFmtId="0" fontId="72" fillId="0" borderId="148" applyNumberFormat="0" applyFill="0" applyAlignment="0" applyProtection="0"/>
    <xf numFmtId="0" fontId="94" fillId="0" borderId="0" applyNumberFormat="0" applyFill="0" applyBorder="0" applyAlignment="0" applyProtection="0"/>
    <xf numFmtId="0" fontId="72" fillId="0" borderId="0" applyNumberFormat="0" applyFill="0" applyBorder="0" applyAlignment="0" applyProtection="0"/>
    <xf numFmtId="0" fontId="95" fillId="51" borderId="155" applyNumberFormat="0" applyAlignment="0" applyProtection="0"/>
    <xf numFmtId="0" fontId="76" fillId="18" borderId="149" applyNumberFormat="0" applyAlignment="0" applyProtection="0"/>
    <xf numFmtId="0" fontId="96" fillId="0" borderId="160" applyNumberFormat="0" applyFill="0" applyAlignment="0" applyProtection="0"/>
    <xf numFmtId="0" fontId="79" fillId="0" borderId="151" applyNumberFormat="0" applyFill="0" applyAlignment="0" applyProtection="0"/>
    <xf numFmtId="0" fontId="97" fillId="66" borderId="0" applyNumberFormat="0" applyBorder="0" applyAlignment="0" applyProtection="0"/>
    <xf numFmtId="0" fontId="75" fillId="17" borderId="0" applyNumberFormat="0" applyBorder="0" applyAlignment="0" applyProtection="0"/>
    <xf numFmtId="0" fontId="13" fillId="0" borderId="0"/>
    <xf numFmtId="0" fontId="37" fillId="67" borderId="161" applyNumberFormat="0" applyFont="0" applyAlignment="0" applyProtection="0"/>
    <xf numFmtId="0" fontId="10" fillId="21" borderId="153" applyNumberFormat="0" applyFont="0" applyAlignment="0" applyProtection="0"/>
    <xf numFmtId="0" fontId="98" fillId="64" borderId="162" applyNumberFormat="0" applyAlignment="0" applyProtection="0"/>
    <xf numFmtId="0" fontId="77" fillId="19" borderId="150" applyNumberFormat="0" applyAlignment="0" applyProtection="0"/>
    <xf numFmtId="0" fontId="99" fillId="0" borderId="0" applyNumberFormat="0" applyFill="0" applyBorder="0" applyAlignment="0" applyProtection="0"/>
    <xf numFmtId="0" fontId="69" fillId="0" borderId="0" applyNumberFormat="0" applyFill="0" applyBorder="0" applyAlignment="0" applyProtection="0"/>
    <xf numFmtId="0" fontId="100" fillId="0" borderId="163" applyNumberFormat="0" applyFill="0" applyAlignment="0" applyProtection="0"/>
    <xf numFmtId="0" fontId="83" fillId="0" borderId="154" applyNumberFormat="0" applyFill="0" applyAlignment="0" applyProtection="0"/>
    <xf numFmtId="0" fontId="101" fillId="0" borderId="0" applyNumberFormat="0" applyFill="0" applyBorder="0" applyAlignment="0" applyProtection="0"/>
    <xf numFmtId="0" fontId="81" fillId="0" borderId="0" applyNumberFormat="0" applyFill="0" applyBorder="0" applyAlignment="0" applyProtection="0"/>
    <xf numFmtId="181" fontId="9" fillId="0" borderId="0"/>
    <xf numFmtId="181" fontId="7" fillId="0" borderId="0"/>
    <xf numFmtId="0" fontId="4" fillId="0" borderId="0"/>
    <xf numFmtId="43" fontId="4" fillId="0" borderId="0" applyFont="0" applyFill="0" applyBorder="0" applyAlignment="0" applyProtection="0"/>
    <xf numFmtId="0" fontId="3" fillId="0" borderId="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cellStyleXfs>
  <cellXfs count="1674">
    <xf numFmtId="0" fontId="0" fillId="0" borderId="0" xfId="0"/>
    <xf numFmtId="0" fontId="18" fillId="0" borderId="0" xfId="7" applyFont="1" applyBorder="1"/>
    <xf numFmtId="0" fontId="31" fillId="0" borderId="0" xfId="7" applyFont="1" applyBorder="1" applyAlignment="1">
      <alignment horizontal="center" vertical="center"/>
    </xf>
    <xf numFmtId="0" fontId="18" fillId="0" borderId="0" xfId="7" applyFont="1" applyBorder="1" applyAlignment="1">
      <alignment horizontal="left" wrapText="1" indent="1"/>
    </xf>
    <xf numFmtId="0" fontId="14" fillId="0" borderId="0" xfId="7" applyFont="1" applyBorder="1" applyAlignment="1">
      <alignment horizontal="center"/>
    </xf>
    <xf numFmtId="0" fontId="14" fillId="0" borderId="0" xfId="7" applyFont="1" applyBorder="1"/>
    <xf numFmtId="0" fontId="30" fillId="0" borderId="0" xfId="7" applyFont="1" applyBorder="1" applyAlignment="1">
      <alignment horizontal="center"/>
    </xf>
    <xf numFmtId="0" fontId="30" fillId="0" borderId="0" xfId="7" applyFont="1" applyBorder="1" applyAlignment="1">
      <alignment horizontal="center" wrapText="1"/>
    </xf>
    <xf numFmtId="0" fontId="18" fillId="0" borderId="0" xfId="7" applyBorder="1"/>
    <xf numFmtId="0" fontId="18" fillId="0" borderId="0" xfId="7" applyBorder="1" applyAlignment="1">
      <alignment horizontal="left" vertical="top" wrapText="1"/>
    </xf>
    <xf numFmtId="0" fontId="18" fillId="0" borderId="0" xfId="7" applyBorder="1" applyAlignment="1">
      <alignment horizontal="right"/>
    </xf>
    <xf numFmtId="0" fontId="18" fillId="0" borderId="0" xfId="7" applyBorder="1" applyAlignment="1">
      <alignment vertical="top"/>
    </xf>
    <xf numFmtId="0" fontId="18" fillId="0" borderId="0" xfId="7" applyBorder="1" applyAlignment="1">
      <alignment wrapText="1"/>
    </xf>
    <xf numFmtId="0" fontId="16" fillId="0" borderId="0" xfId="7" applyFont="1" applyBorder="1" applyAlignment="1">
      <alignment horizontal="left" indent="1"/>
    </xf>
    <xf numFmtId="0" fontId="18" fillId="0" borderId="0" xfId="7" applyBorder="1" applyAlignment="1"/>
    <xf numFmtId="0" fontId="14" fillId="0" borderId="0" xfId="7" applyFont="1" applyFill="1" applyBorder="1" applyAlignment="1">
      <alignment horizontal="center"/>
    </xf>
    <xf numFmtId="0" fontId="18" fillId="0" borderId="0" xfId="7" applyFill="1" applyBorder="1" applyAlignment="1">
      <alignment horizontal="right"/>
    </xf>
    <xf numFmtId="0" fontId="18" fillId="0" borderId="0" xfId="7" applyFill="1" applyBorder="1"/>
    <xf numFmtId="0" fontId="0" fillId="2" borderId="0" xfId="0" quotePrefix="1" applyFill="1" applyAlignment="1">
      <alignment horizontal="left"/>
    </xf>
    <xf numFmtId="0" fontId="16" fillId="0" borderId="0" xfId="7" applyFont="1" applyBorder="1" applyAlignment="1">
      <alignment vertical="top"/>
    </xf>
    <xf numFmtId="0" fontId="32" fillId="0" borderId="1" xfId="7" applyFont="1" applyBorder="1" applyAlignment="1">
      <alignment horizontal="left" vertical="top" wrapText="1"/>
    </xf>
    <xf numFmtId="0" fontId="32" fillId="0" borderId="2" xfId="7" applyFont="1" applyBorder="1"/>
    <xf numFmtId="0" fontId="32" fillId="0" borderId="3" xfId="7" applyFont="1" applyBorder="1" applyAlignment="1">
      <alignment horizontal="left" vertical="top" wrapText="1"/>
    </xf>
    <xf numFmtId="0" fontId="32" fillId="0" borderId="0" xfId="7" applyFont="1" applyBorder="1" applyAlignment="1">
      <alignment horizontal="left" vertical="top" wrapText="1"/>
    </xf>
    <xf numFmtId="0" fontId="32" fillId="0" borderId="0" xfId="7" applyFont="1" applyBorder="1"/>
    <xf numFmtId="0" fontId="30" fillId="0" borderId="0" xfId="7" applyFont="1" applyFill="1" applyBorder="1" applyAlignment="1">
      <alignment horizontal="center"/>
    </xf>
    <xf numFmtId="0" fontId="30" fillId="0" borderId="4" xfId="7" applyFont="1" applyFill="1" applyBorder="1" applyAlignment="1">
      <alignment horizontal="center" wrapText="1"/>
    </xf>
    <xf numFmtId="37" fontId="18" fillId="0" borderId="0" xfId="9" applyNumberFormat="1" applyFont="1" applyBorder="1" applyAlignment="1" applyProtection="1">
      <protection locked="0"/>
    </xf>
    <xf numFmtId="37" fontId="18" fillId="0" borderId="0" xfId="8" applyNumberFormat="1" applyFont="1" applyBorder="1" applyAlignment="1" applyProtection="1">
      <protection locked="0"/>
    </xf>
    <xf numFmtId="167" fontId="18" fillId="0" borderId="0" xfId="8" applyNumberFormat="1" applyFont="1" applyBorder="1" applyAlignment="1" applyProtection="1">
      <protection locked="0"/>
    </xf>
    <xf numFmtId="167" fontId="18" fillId="0" borderId="8" xfId="8" applyNumberFormat="1" applyFont="1" applyBorder="1" applyAlignment="1" applyProtection="1">
      <protection locked="0"/>
    </xf>
    <xf numFmtId="37" fontId="18" fillId="0" borderId="0" xfId="8" applyNumberFormat="1" applyFont="1" applyBorder="1" applyAlignment="1" applyProtection="1">
      <alignment horizontal="right"/>
      <protection locked="0"/>
    </xf>
    <xf numFmtId="0" fontId="15" fillId="0" borderId="0" xfId="0" applyFont="1" applyFill="1" applyProtection="1">
      <protection locked="0"/>
    </xf>
    <xf numFmtId="0" fontId="18" fillId="0" borderId="0" xfId="0" applyFont="1" applyFill="1" applyProtection="1">
      <protection locked="0"/>
    </xf>
    <xf numFmtId="0" fontId="18" fillId="0" borderId="0" xfId="0" applyFont="1" applyProtection="1">
      <protection locked="0"/>
    </xf>
    <xf numFmtId="0" fontId="14" fillId="0" borderId="0" xfId="0" applyFont="1" applyProtection="1">
      <protection locked="0"/>
    </xf>
    <xf numFmtId="0" fontId="18" fillId="2" borderId="0" xfId="0" applyFont="1" applyFill="1" applyProtection="1">
      <protection locked="0"/>
    </xf>
    <xf numFmtId="0" fontId="0" fillId="0" borderId="0" xfId="0" applyProtection="1">
      <protection locked="0"/>
    </xf>
    <xf numFmtId="0" fontId="0" fillId="0" borderId="0" xfId="0" applyFill="1" applyProtection="1">
      <protection locked="0"/>
    </xf>
    <xf numFmtId="167" fontId="18" fillId="0" borderId="15" xfId="8" applyNumberFormat="1" applyFont="1" applyBorder="1" applyAlignment="1" applyProtection="1">
      <protection locked="0"/>
    </xf>
    <xf numFmtId="0" fontId="18" fillId="7" borderId="0" xfId="7" applyFont="1" applyFill="1" applyBorder="1"/>
    <xf numFmtId="0" fontId="18" fillId="7" borderId="0" xfId="7" applyFont="1" applyFill="1" applyBorder="1" applyAlignment="1">
      <alignment horizontal="left" wrapText="1" indent="1"/>
    </xf>
    <xf numFmtId="0" fontId="53" fillId="7" borderId="0" xfId="7" applyFont="1" applyFill="1" applyBorder="1" applyAlignment="1">
      <alignment horizontal="left"/>
    </xf>
    <xf numFmtId="0" fontId="18" fillId="7" borderId="0" xfId="7" applyFill="1" applyBorder="1"/>
    <xf numFmtId="0" fontId="18" fillId="7" borderId="0" xfId="7" applyFill="1" applyBorder="1" applyAlignment="1">
      <alignment horizontal="left" vertical="top" wrapText="1"/>
    </xf>
    <xf numFmtId="0" fontId="30" fillId="8" borderId="19" xfId="7" applyFont="1" applyFill="1" applyBorder="1" applyAlignment="1">
      <alignment horizontal="center"/>
    </xf>
    <xf numFmtId="0" fontId="30" fillId="8" borderId="19" xfId="7" applyFont="1" applyFill="1" applyBorder="1" applyAlignment="1">
      <alignment horizontal="center" wrapText="1"/>
    </xf>
    <xf numFmtId="0" fontId="18" fillId="0" borderId="0" xfId="0" applyFont="1" applyFill="1" applyProtection="1"/>
    <xf numFmtId="0" fontId="18" fillId="0" borderId="0" xfId="0" applyFont="1" applyProtection="1"/>
    <xf numFmtId="0" fontId="24" fillId="0" borderId="0" xfId="0" applyFont="1" applyProtection="1"/>
    <xf numFmtId="0" fontId="24" fillId="0" borderId="0" xfId="0" applyFont="1" applyFill="1" applyAlignment="1" applyProtection="1"/>
    <xf numFmtId="0" fontId="18" fillId="0" borderId="2" xfId="7" applyBorder="1"/>
    <xf numFmtId="0" fontId="32" fillId="0" borderId="3" xfId="7" applyFont="1" applyBorder="1" applyAlignment="1">
      <alignment wrapText="1"/>
    </xf>
    <xf numFmtId="0" fontId="18" fillId="6" borderId="0" xfId="5" applyFont="1" applyFill="1" applyBorder="1" applyProtection="1">
      <protection locked="0"/>
    </xf>
    <xf numFmtId="0" fontId="18" fillId="6" borderId="0" xfId="5" applyFill="1" applyProtection="1">
      <protection locked="0"/>
    </xf>
    <xf numFmtId="0" fontId="18" fillId="6" borderId="0" xfId="5" applyFont="1" applyFill="1" applyProtection="1">
      <protection locked="0"/>
    </xf>
    <xf numFmtId="172" fontId="14" fillId="0" borderId="15" xfId="0" applyNumberFormat="1" applyFont="1" applyFill="1" applyBorder="1" applyAlignment="1" applyProtection="1">
      <alignment horizontal="center"/>
    </xf>
    <xf numFmtId="172" fontId="14" fillId="12" borderId="71" xfId="0" applyNumberFormat="1" applyFont="1" applyFill="1" applyBorder="1" applyAlignment="1" applyProtection="1">
      <alignment horizontal="center"/>
    </xf>
    <xf numFmtId="170" fontId="0" fillId="0" borderId="0" xfId="0" applyNumberFormat="1" applyFill="1" applyBorder="1" applyProtection="1"/>
    <xf numFmtId="0" fontId="24" fillId="2" borderId="0" xfId="0" applyFont="1" applyFill="1" applyAlignment="1" applyProtection="1">
      <alignment horizontal="left" wrapText="1"/>
      <protection locked="0"/>
    </xf>
    <xf numFmtId="0" fontId="13" fillId="0" borderId="0" xfId="0" applyFont="1" applyFill="1" applyProtection="1">
      <protection locked="0"/>
    </xf>
    <xf numFmtId="0" fontId="13" fillId="0" borderId="0" xfId="0" applyFont="1" applyProtection="1">
      <protection locked="0"/>
    </xf>
    <xf numFmtId="174" fontId="18" fillId="4" borderId="74" xfId="9" applyNumberFormat="1" applyFont="1" applyFill="1" applyBorder="1" applyAlignment="1" applyProtection="1">
      <protection locked="0"/>
    </xf>
    <xf numFmtId="174" fontId="18" fillId="4" borderId="75" xfId="9" applyNumberFormat="1" applyFont="1" applyFill="1" applyBorder="1" applyAlignment="1" applyProtection="1">
      <protection locked="0"/>
    </xf>
    <xf numFmtId="174" fontId="18" fillId="4" borderId="73" xfId="9" applyNumberFormat="1" applyFont="1" applyFill="1" applyBorder="1" applyAlignment="1" applyProtection="1">
      <protection locked="0"/>
    </xf>
    <xf numFmtId="174" fontId="18" fillId="4" borderId="16" xfId="9" applyNumberFormat="1" applyFont="1" applyFill="1" applyBorder="1" applyAlignment="1" applyProtection="1">
      <protection locked="0"/>
    </xf>
    <xf numFmtId="174" fontId="14" fillId="3" borderId="76" xfId="9" applyNumberFormat="1" applyFont="1" applyFill="1" applyBorder="1" applyAlignment="1" applyProtection="1"/>
    <xf numFmtId="174" fontId="14" fillId="3" borderId="77" xfId="9" applyNumberFormat="1" applyFont="1" applyFill="1" applyBorder="1" applyAlignment="1" applyProtection="1"/>
    <xf numFmtId="174" fontId="18" fillId="4" borderId="74" xfId="8" applyNumberFormat="1" applyFont="1" applyFill="1" applyBorder="1" applyAlignment="1" applyProtection="1">
      <protection locked="0"/>
    </xf>
    <xf numFmtId="174" fontId="18" fillId="4" borderId="75" xfId="8" applyNumberFormat="1" applyFont="1" applyFill="1" applyBorder="1" applyAlignment="1" applyProtection="1">
      <protection locked="0"/>
    </xf>
    <xf numFmtId="174" fontId="18" fillId="4" borderId="73" xfId="8" applyNumberFormat="1" applyFont="1" applyFill="1" applyBorder="1" applyAlignment="1" applyProtection="1">
      <protection locked="0"/>
    </xf>
    <xf numFmtId="174" fontId="18" fillId="4" borderId="16" xfId="8" applyNumberFormat="1" applyFont="1" applyFill="1" applyBorder="1" applyAlignment="1" applyProtection="1">
      <protection locked="0"/>
    </xf>
    <xf numFmtId="174" fontId="14" fillId="3" borderId="74" xfId="8" applyNumberFormat="1" applyFont="1" applyFill="1" applyBorder="1" applyAlignment="1" applyProtection="1"/>
    <xf numFmtId="174" fontId="14" fillId="3" borderId="75" xfId="8" applyNumberFormat="1" applyFont="1" applyFill="1" applyBorder="1" applyAlignment="1" applyProtection="1"/>
    <xf numFmtId="171" fontId="13" fillId="5" borderId="19" xfId="0" applyNumberFormat="1" applyFont="1" applyFill="1" applyBorder="1" applyProtection="1"/>
    <xf numFmtId="171" fontId="18" fillId="4" borderId="78" xfId="0" applyNumberFormat="1" applyFont="1" applyFill="1" applyBorder="1" applyProtection="1">
      <protection locked="0"/>
    </xf>
    <xf numFmtId="171" fontId="14" fillId="3" borderId="25" xfId="0" applyNumberFormat="1" applyFont="1" applyFill="1" applyBorder="1" applyProtection="1"/>
    <xf numFmtId="173" fontId="18" fillId="4" borderId="81" xfId="0" applyNumberFormat="1" applyFont="1" applyFill="1" applyBorder="1" applyAlignment="1" applyProtection="1">
      <alignment horizontal="right" wrapText="1"/>
      <protection locked="0"/>
    </xf>
    <xf numFmtId="9" fontId="18" fillId="11" borderId="67" xfId="10" applyFont="1" applyFill="1" applyBorder="1" applyProtection="1"/>
    <xf numFmtId="9" fontId="18" fillId="11" borderId="69" xfId="10" applyFont="1" applyFill="1" applyBorder="1" applyProtection="1"/>
    <xf numFmtId="173" fontId="24" fillId="4" borderId="19" xfId="0" applyNumberFormat="1" applyFont="1" applyFill="1" applyBorder="1" applyAlignment="1" applyProtection="1">
      <alignment vertical="top" wrapText="1"/>
      <protection locked="0"/>
    </xf>
    <xf numFmtId="171" fontId="18" fillId="5" borderId="30" xfId="0" applyNumberFormat="1" applyFont="1" applyFill="1" applyBorder="1" applyProtection="1"/>
    <xf numFmtId="171" fontId="14" fillId="3" borderId="83" xfId="0" applyNumberFormat="1" applyFont="1" applyFill="1" applyBorder="1" applyProtection="1"/>
    <xf numFmtId="173" fontId="18" fillId="4" borderId="19" xfId="0" applyNumberFormat="1" applyFont="1" applyFill="1" applyBorder="1" applyAlignment="1" applyProtection="1">
      <alignment horizontal="right" vertical="top" wrapText="1"/>
      <protection locked="0"/>
    </xf>
    <xf numFmtId="173" fontId="14" fillId="3" borderId="85" xfId="0" applyNumberFormat="1" applyFont="1" applyFill="1" applyBorder="1" applyAlignment="1" applyProtection="1">
      <alignment horizontal="right" vertical="top" wrapText="1"/>
    </xf>
    <xf numFmtId="9" fontId="18" fillId="5" borderId="67" xfId="10" applyFont="1" applyFill="1" applyBorder="1" applyProtection="1"/>
    <xf numFmtId="9" fontId="18" fillId="5" borderId="19" xfId="10" applyFont="1" applyFill="1" applyBorder="1" applyProtection="1"/>
    <xf numFmtId="9" fontId="18" fillId="5" borderId="1" xfId="10" applyFont="1" applyFill="1" applyBorder="1" applyProtection="1"/>
    <xf numFmtId="9" fontId="18" fillId="5" borderId="86" xfId="10" applyFont="1" applyFill="1" applyBorder="1" applyProtection="1"/>
    <xf numFmtId="171" fontId="18" fillId="5" borderId="79" xfId="0" applyNumberFormat="1" applyFont="1" applyFill="1" applyBorder="1" applyProtection="1"/>
    <xf numFmtId="171" fontId="18" fillId="5" borderId="19" xfId="0" applyNumberFormat="1" applyFont="1" applyFill="1" applyBorder="1" applyProtection="1"/>
    <xf numFmtId="9" fontId="18" fillId="5" borderId="51" xfId="10" applyFont="1" applyFill="1" applyBorder="1" applyProtection="1"/>
    <xf numFmtId="171" fontId="18" fillId="5" borderId="51" xfId="0" applyNumberFormat="1" applyFont="1" applyFill="1" applyBorder="1" applyProtection="1"/>
    <xf numFmtId="171" fontId="18" fillId="4" borderId="89" xfId="0" applyNumberFormat="1" applyFont="1" applyFill="1" applyBorder="1" applyProtection="1">
      <protection locked="0"/>
    </xf>
    <xf numFmtId="171" fontId="18" fillId="4" borderId="56" xfId="0" applyNumberFormat="1" applyFont="1" applyFill="1" applyBorder="1" applyProtection="1">
      <protection locked="0"/>
    </xf>
    <xf numFmtId="171" fontId="18" fillId="4" borderId="90" xfId="0" applyNumberFormat="1" applyFont="1" applyFill="1" applyBorder="1" applyProtection="1">
      <protection locked="0"/>
    </xf>
    <xf numFmtId="173" fontId="14" fillId="3" borderId="86" xfId="0" applyNumberFormat="1" applyFont="1" applyFill="1" applyBorder="1" applyProtection="1"/>
    <xf numFmtId="173" fontId="14" fillId="3" borderId="93" xfId="0" applyNumberFormat="1" applyFont="1" applyFill="1" applyBorder="1" applyProtection="1"/>
    <xf numFmtId="173" fontId="18" fillId="0" borderId="0" xfId="0" applyNumberFormat="1" applyFont="1" applyFill="1" applyBorder="1" applyProtection="1"/>
    <xf numFmtId="174" fontId="18" fillId="4" borderId="36" xfId="0" applyNumberFormat="1" applyFont="1" applyFill="1" applyBorder="1" applyAlignment="1" applyProtection="1">
      <alignment horizontal="right" wrapText="1"/>
      <protection locked="0"/>
    </xf>
    <xf numFmtId="174" fontId="14" fillId="3" borderId="97" xfId="0" applyNumberFormat="1" applyFont="1" applyFill="1" applyBorder="1" applyAlignment="1" applyProtection="1">
      <alignment horizontal="right" wrapText="1"/>
    </xf>
    <xf numFmtId="174" fontId="14" fillId="3" borderId="25" xfId="0" applyNumberFormat="1" applyFont="1" applyFill="1" applyBorder="1" applyAlignment="1" applyProtection="1">
      <alignment horizontal="right"/>
    </xf>
    <xf numFmtId="171" fontId="18" fillId="5" borderId="98" xfId="0" applyNumberFormat="1" applyFont="1" applyFill="1" applyBorder="1" applyProtection="1"/>
    <xf numFmtId="171" fontId="18" fillId="9" borderId="98" xfId="0" applyNumberFormat="1" applyFont="1" applyFill="1" applyBorder="1" applyProtection="1">
      <protection locked="0"/>
    </xf>
    <xf numFmtId="171" fontId="18" fillId="5" borderId="99" xfId="0" applyNumberFormat="1" applyFont="1" applyFill="1" applyBorder="1" applyProtection="1"/>
    <xf numFmtId="171" fontId="18" fillId="10" borderId="62" xfId="0" applyNumberFormat="1" applyFont="1" applyFill="1" applyBorder="1" applyProtection="1"/>
    <xf numFmtId="171" fontId="18" fillId="5" borderId="100" xfId="0" applyNumberFormat="1" applyFont="1" applyFill="1" applyBorder="1" applyProtection="1"/>
    <xf numFmtId="171" fontId="18" fillId="5" borderId="101" xfId="0" applyNumberFormat="1" applyFont="1" applyFill="1" applyBorder="1" applyProtection="1"/>
    <xf numFmtId="171" fontId="18" fillId="5" borderId="102" xfId="0" applyNumberFormat="1" applyFont="1" applyFill="1" applyBorder="1" applyProtection="1"/>
    <xf numFmtId="171" fontId="18" fillId="0" borderId="79" xfId="0" applyNumberFormat="1" applyFont="1" applyFill="1" applyBorder="1" applyProtection="1"/>
    <xf numFmtId="171" fontId="18" fillId="0" borderId="58" xfId="0" applyNumberFormat="1" applyFont="1" applyFill="1" applyBorder="1" applyProtection="1"/>
    <xf numFmtId="171" fontId="18" fillId="0" borderId="78" xfId="0" applyNumberFormat="1" applyFont="1" applyFill="1" applyBorder="1" applyProtection="1"/>
    <xf numFmtId="171" fontId="18" fillId="0" borderId="30" xfId="0" applyNumberFormat="1" applyFont="1" applyFill="1" applyBorder="1" applyProtection="1"/>
    <xf numFmtId="171" fontId="18" fillId="0" borderId="46" xfId="0" applyNumberFormat="1" applyFont="1" applyFill="1" applyBorder="1" applyProtection="1"/>
    <xf numFmtId="0" fontId="18" fillId="2" borderId="103" xfId="0" applyFont="1" applyFill="1" applyBorder="1" applyAlignment="1" applyProtection="1">
      <alignment wrapText="1"/>
    </xf>
    <xf numFmtId="0" fontId="13" fillId="6" borderId="0" xfId="5" applyFont="1" applyFill="1" applyProtection="1">
      <protection locked="0"/>
    </xf>
    <xf numFmtId="176" fontId="48" fillId="6" borderId="0" xfId="5" applyNumberFormat="1" applyFont="1" applyFill="1" applyBorder="1" applyProtection="1"/>
    <xf numFmtId="169" fontId="24" fillId="6" borderId="0" xfId="5" applyNumberFormat="1" applyFont="1" applyFill="1" applyBorder="1" applyProtection="1"/>
    <xf numFmtId="0" fontId="18" fillId="6" borderId="0" xfId="5" applyFont="1" applyFill="1" applyBorder="1" applyProtection="1"/>
    <xf numFmtId="171" fontId="18" fillId="0" borderId="62" xfId="0" applyNumberFormat="1" applyFont="1" applyFill="1" applyBorder="1" applyProtection="1"/>
    <xf numFmtId="171" fontId="18" fillId="0" borderId="68" xfId="0" applyNumberFormat="1" applyFont="1" applyBorder="1" applyProtection="1"/>
    <xf numFmtId="178" fontId="24" fillId="4" borderId="0" xfId="5" applyNumberFormat="1" applyFont="1" applyFill="1" applyBorder="1" applyProtection="1">
      <protection locked="0"/>
    </xf>
    <xf numFmtId="178" fontId="48" fillId="0" borderId="0" xfId="5" applyNumberFormat="1" applyFont="1" applyFill="1" applyBorder="1" applyProtection="1"/>
    <xf numFmtId="178" fontId="57" fillId="0" borderId="0" xfId="0" applyNumberFormat="1" applyFont="1" applyFill="1" applyBorder="1" applyAlignment="1" applyProtection="1">
      <alignment horizontal="right" vertical="center" wrapText="1"/>
    </xf>
    <xf numFmtId="176" fontId="48" fillId="9" borderId="1" xfId="5" applyNumberFormat="1" applyFont="1" applyFill="1" applyBorder="1" applyProtection="1">
      <protection locked="0"/>
    </xf>
    <xf numFmtId="0" fontId="32" fillId="0" borderId="1" xfId="7" applyFont="1" applyBorder="1" applyAlignment="1">
      <alignment vertical="top"/>
    </xf>
    <xf numFmtId="0" fontId="54" fillId="0" borderId="2" xfId="7" applyFont="1" applyBorder="1"/>
    <xf numFmtId="174" fontId="18" fillId="0" borderId="73" xfId="8" applyNumberFormat="1" applyFont="1" applyFill="1" applyBorder="1" applyAlignment="1" applyProtection="1"/>
    <xf numFmtId="174" fontId="18" fillId="0" borderId="0" xfId="8" applyNumberFormat="1" applyFont="1" applyFill="1" applyBorder="1" applyAlignment="1" applyProtection="1"/>
    <xf numFmtId="174" fontId="18" fillId="0" borderId="16" xfId="8" applyNumberFormat="1" applyFont="1" applyFill="1" applyBorder="1" applyAlignment="1" applyProtection="1"/>
    <xf numFmtId="0" fontId="0" fillId="0" borderId="0" xfId="0" applyProtection="1"/>
    <xf numFmtId="0" fontId="32" fillId="0" borderId="11" xfId="0" applyFont="1" applyBorder="1" applyProtection="1"/>
    <xf numFmtId="0" fontId="43" fillId="0" borderId="0" xfId="0" applyFont="1" applyFill="1" applyBorder="1" applyAlignment="1" applyProtection="1">
      <alignment horizontal="center"/>
    </xf>
    <xf numFmtId="0" fontId="32" fillId="0" borderId="0" xfId="0" applyFont="1" applyFill="1" applyBorder="1" applyProtection="1"/>
    <xf numFmtId="0" fontId="32" fillId="0" borderId="0" xfId="0" applyFont="1" applyBorder="1" applyProtection="1"/>
    <xf numFmtId="0" fontId="0" fillId="0" borderId="0" xfId="0" applyFill="1" applyProtection="1"/>
    <xf numFmtId="0" fontId="13" fillId="0" borderId="0" xfId="0" applyFont="1" applyFill="1" applyProtection="1"/>
    <xf numFmtId="0" fontId="14" fillId="0" borderId="0" xfId="0" applyFont="1" applyFill="1" applyBorder="1" applyAlignment="1" applyProtection="1"/>
    <xf numFmtId="0" fontId="14" fillId="0" borderId="0" xfId="0" applyFont="1" applyFill="1" applyAlignment="1" applyProtection="1"/>
    <xf numFmtId="0" fontId="14" fillId="0" borderId="0" xfId="0" applyFont="1" applyBorder="1" applyAlignment="1" applyProtection="1">
      <alignment horizontal="left"/>
    </xf>
    <xf numFmtId="0" fontId="14" fillId="0" borderId="0" xfId="0" applyFont="1" applyAlignment="1" applyProtection="1"/>
    <xf numFmtId="0" fontId="16" fillId="0" borderId="0" xfId="0" applyFont="1" applyBorder="1" applyAlignment="1" applyProtection="1">
      <alignment horizontal="left"/>
    </xf>
    <xf numFmtId="0" fontId="0" fillId="0" borderId="0" xfId="0" applyBorder="1" applyProtection="1"/>
    <xf numFmtId="0" fontId="14" fillId="0" borderId="0" xfId="0" applyFont="1" applyAlignment="1" applyProtection="1">
      <alignment horizontal="right"/>
    </xf>
    <xf numFmtId="0" fontId="14" fillId="0" borderId="0" xfId="0" applyFont="1" applyAlignment="1" applyProtection="1">
      <alignment horizontal="left"/>
    </xf>
    <xf numFmtId="0" fontId="0" fillId="0" borderId="0" xfId="0" applyAlignment="1" applyProtection="1">
      <alignment horizontal="center"/>
    </xf>
    <xf numFmtId="37" fontId="13" fillId="0" borderId="0" xfId="9" applyNumberFormat="1" applyFont="1" applyFill="1" applyBorder="1" applyAlignment="1" applyProtection="1">
      <protection locked="0"/>
    </xf>
    <xf numFmtId="0" fontId="13" fillId="0" borderId="0" xfId="0" applyFont="1" applyProtection="1"/>
    <xf numFmtId="0" fontId="14" fillId="0" borderId="61" xfId="0" applyFont="1" applyBorder="1" applyAlignment="1" applyProtection="1">
      <alignment horizontal="center" vertical="center"/>
    </xf>
    <xf numFmtId="0" fontId="13" fillId="0" borderId="6" xfId="0" applyFont="1" applyBorder="1" applyAlignment="1" applyProtection="1">
      <alignment vertical="center"/>
    </xf>
    <xf numFmtId="0" fontId="14" fillId="0" borderId="62" xfId="0" applyFont="1" applyBorder="1" applyAlignment="1" applyProtection="1">
      <alignment horizontal="center" vertical="center" wrapText="1"/>
    </xf>
    <xf numFmtId="0" fontId="13" fillId="0" borderId="72" xfId="0" applyFont="1" applyBorder="1" applyAlignment="1" applyProtection="1">
      <alignment vertical="center"/>
    </xf>
    <xf numFmtId="0" fontId="13" fillId="0" borderId="109" xfId="0" applyFont="1" applyBorder="1" applyAlignment="1" applyProtection="1">
      <alignment vertical="center"/>
    </xf>
    <xf numFmtId="0" fontId="13" fillId="0" borderId="0" xfId="0" applyFont="1" applyAlignment="1" applyProtection="1">
      <alignment horizontal="center"/>
    </xf>
    <xf numFmtId="0" fontId="14" fillId="0" borderId="61" xfId="0" applyFont="1" applyBorder="1" applyAlignment="1" applyProtection="1">
      <alignment horizontal="center" vertical="center" wrapText="1"/>
    </xf>
    <xf numFmtId="0" fontId="14" fillId="0" borderId="94" xfId="0" applyFont="1" applyFill="1" applyBorder="1" applyAlignment="1" applyProtection="1">
      <alignment horizontal="center" vertical="center" wrapText="1"/>
    </xf>
    <xf numFmtId="0" fontId="14" fillId="0" borderId="71" xfId="0" applyFont="1" applyFill="1" applyBorder="1" applyAlignment="1" applyProtection="1">
      <alignment horizontal="center" vertical="center" wrapText="1"/>
    </xf>
    <xf numFmtId="0" fontId="29" fillId="0" borderId="109" xfId="0" applyFont="1" applyBorder="1" applyAlignment="1" applyProtection="1">
      <alignment horizontal="center" vertical="center" wrapText="1"/>
    </xf>
    <xf numFmtId="0" fontId="14" fillId="0" borderId="70" xfId="0" applyFont="1" applyBorder="1" applyAlignment="1" applyProtection="1">
      <alignment horizontal="center"/>
    </xf>
    <xf numFmtId="0" fontId="14" fillId="0" borderId="0" xfId="0" applyFont="1" applyAlignment="1" applyProtection="1">
      <alignment horizontal="center" wrapText="1"/>
    </xf>
    <xf numFmtId="0" fontId="61" fillId="0" borderId="0" xfId="0" applyFont="1" applyFill="1" applyBorder="1" applyAlignment="1" applyProtection="1">
      <alignment horizontal="center"/>
    </xf>
    <xf numFmtId="0" fontId="14" fillId="0" borderId="107" xfId="0" applyFont="1" applyBorder="1" applyAlignment="1" applyProtection="1">
      <alignment horizontal="center" vertical="center"/>
    </xf>
    <xf numFmtId="0" fontId="14" fillId="0" borderId="94" xfId="0" applyFont="1" applyBorder="1" applyAlignment="1" applyProtection="1">
      <alignment horizontal="center" vertical="center"/>
    </xf>
    <xf numFmtId="0" fontId="14" fillId="0" borderId="95" xfId="0" applyFont="1" applyBorder="1" applyAlignment="1" applyProtection="1">
      <alignment horizontal="center" vertical="center"/>
    </xf>
    <xf numFmtId="0" fontId="14" fillId="0" borderId="95" xfId="0" applyFont="1" applyBorder="1" applyAlignment="1" applyProtection="1">
      <alignment horizontal="center" vertical="center" wrapText="1"/>
    </xf>
    <xf numFmtId="0" fontId="29" fillId="0" borderId="95" xfId="0" applyFont="1" applyBorder="1" applyAlignment="1" applyProtection="1">
      <alignment horizontal="center" vertical="center" wrapText="1"/>
    </xf>
    <xf numFmtId="0" fontId="17" fillId="0" borderId="0" xfId="5" applyFont="1" applyFill="1" applyProtection="1">
      <protection locked="0"/>
    </xf>
    <xf numFmtId="0" fontId="14" fillId="13" borderId="6" xfId="0" applyFont="1" applyFill="1" applyBorder="1" applyAlignment="1" applyProtection="1">
      <alignment vertical="center"/>
    </xf>
    <xf numFmtId="0" fontId="14" fillId="13" borderId="6" xfId="0" applyFont="1" applyFill="1" applyBorder="1" applyAlignment="1" applyProtection="1">
      <alignment horizontal="left"/>
    </xf>
    <xf numFmtId="0" fontId="14" fillId="13" borderId="7" xfId="0" applyFont="1" applyFill="1" applyBorder="1" applyAlignment="1" applyProtection="1">
      <alignment horizontal="left"/>
    </xf>
    <xf numFmtId="0" fontId="13" fillId="13" borderId="11" xfId="0" applyFont="1" applyFill="1" applyBorder="1" applyProtection="1"/>
    <xf numFmtId="0" fontId="14" fillId="13" borderId="11" xfId="0" applyFont="1" applyFill="1" applyBorder="1" applyAlignment="1" applyProtection="1">
      <alignment horizontal="left"/>
    </xf>
    <xf numFmtId="0" fontId="14" fillId="13" borderId="17" xfId="0" applyFont="1" applyFill="1" applyBorder="1" applyAlignment="1" applyProtection="1">
      <alignment horizontal="left"/>
    </xf>
    <xf numFmtId="0" fontId="14" fillId="13" borderId="5" xfId="0" applyFont="1" applyFill="1" applyBorder="1" applyAlignment="1" applyProtection="1">
      <alignment vertical="center"/>
    </xf>
    <xf numFmtId="0" fontId="13" fillId="13" borderId="6" xfId="0" applyFont="1" applyFill="1" applyBorder="1" applyProtection="1"/>
    <xf numFmtId="0" fontId="14" fillId="13" borderId="8" xfId="0" applyFont="1" applyFill="1" applyBorder="1" applyAlignment="1" applyProtection="1">
      <alignment horizontal="left"/>
    </xf>
    <xf numFmtId="0" fontId="14" fillId="13" borderId="0" xfId="0" applyFont="1" applyFill="1" applyBorder="1" applyAlignment="1" applyProtection="1">
      <alignment horizontal="left"/>
    </xf>
    <xf numFmtId="0" fontId="51" fillId="13" borderId="0" xfId="0" applyFont="1" applyFill="1" applyBorder="1" applyAlignment="1" applyProtection="1">
      <alignment horizontal="left" vertical="center" wrapText="1"/>
    </xf>
    <xf numFmtId="0" fontId="51" fillId="13" borderId="15" xfId="0" applyFont="1" applyFill="1" applyBorder="1" applyAlignment="1" applyProtection="1">
      <alignment horizontal="left" vertical="center" wrapText="1"/>
    </xf>
    <xf numFmtId="0" fontId="13" fillId="13" borderId="10" xfId="0" applyFont="1" applyFill="1" applyBorder="1" applyProtection="1"/>
    <xf numFmtId="0" fontId="13" fillId="6" borderId="0" xfId="5" quotePrefix="1" applyFont="1" applyFill="1" applyAlignment="1" applyProtection="1">
      <alignment horizontal="left" wrapText="1"/>
      <protection locked="0"/>
    </xf>
    <xf numFmtId="0" fontId="14" fillId="0" borderId="0" xfId="0" applyFont="1" applyAlignment="1" applyProtection="1">
      <alignment horizontal="center" vertical="center" wrapText="1"/>
    </xf>
    <xf numFmtId="0" fontId="65" fillId="0" borderId="0" xfId="0" applyFont="1" applyFill="1" applyBorder="1" applyAlignment="1" applyProtection="1">
      <alignment horizontal="left"/>
    </xf>
    <xf numFmtId="0" fontId="36" fillId="0" borderId="0" xfId="0" applyFont="1" applyFill="1" applyBorder="1" applyAlignment="1" applyProtection="1">
      <alignment horizontal="left"/>
    </xf>
    <xf numFmtId="171" fontId="14" fillId="3" borderId="97" xfId="0" applyNumberFormat="1" applyFont="1" applyFill="1" applyBorder="1" applyProtection="1"/>
    <xf numFmtId="37" fontId="14" fillId="0" borderId="0" xfId="9" applyNumberFormat="1" applyFont="1" applyAlignment="1" applyProtection="1"/>
    <xf numFmtId="37" fontId="14" fillId="0" borderId="0" xfId="9" applyNumberFormat="1" applyFont="1" applyAlignment="1" applyProtection="1">
      <alignment horizontal="center"/>
    </xf>
    <xf numFmtId="37" fontId="18" fillId="0" borderId="0" xfId="9" applyNumberFormat="1" applyFont="1" applyAlignment="1" applyProtection="1"/>
    <xf numFmtId="37" fontId="14" fillId="0" borderId="0" xfId="9" applyNumberFormat="1" applyFont="1" applyBorder="1" applyAlignment="1" applyProtection="1"/>
    <xf numFmtId="37" fontId="18" fillId="0" borderId="5" xfId="9" applyNumberFormat="1" applyFont="1" applyBorder="1" applyAlignment="1" applyProtection="1"/>
    <xf numFmtId="37" fontId="18" fillId="0" borderId="6" xfId="9" applyNumberFormat="1" applyFont="1" applyBorder="1" applyAlignment="1" applyProtection="1"/>
    <xf numFmtId="37" fontId="18" fillId="0" borderId="7" xfId="9" applyNumberFormat="1" applyFont="1" applyBorder="1" applyAlignment="1" applyProtection="1"/>
    <xf numFmtId="37" fontId="14" fillId="0" borderId="8" xfId="9" applyNumberFormat="1" applyFont="1" applyBorder="1" applyAlignment="1" applyProtection="1">
      <alignment horizontal="left"/>
    </xf>
    <xf numFmtId="37" fontId="14" fillId="0" borderId="8" xfId="9" applyNumberFormat="1" applyFont="1" applyBorder="1" applyAlignment="1" applyProtection="1"/>
    <xf numFmtId="37" fontId="18" fillId="0" borderId="8" xfId="9" applyNumberFormat="1" applyFont="1" applyBorder="1" applyAlignment="1" applyProtection="1"/>
    <xf numFmtId="37" fontId="18" fillId="0" borderId="10" xfId="9" applyNumberFormat="1" applyFont="1" applyBorder="1" applyAlignment="1" applyProtection="1"/>
    <xf numFmtId="37" fontId="18" fillId="0" borderId="15" xfId="9" applyNumberFormat="1" applyFont="1" applyBorder="1" applyAlignment="1" applyProtection="1"/>
    <xf numFmtId="37" fontId="14" fillId="0" borderId="15" xfId="9" applyNumberFormat="1" applyFont="1" applyBorder="1" applyAlignment="1" applyProtection="1">
      <alignment horizontal="center"/>
    </xf>
    <xf numFmtId="175" fontId="18" fillId="0" borderId="15" xfId="9" applyNumberFormat="1" applyFont="1" applyBorder="1" applyAlignment="1" applyProtection="1"/>
    <xf numFmtId="175" fontId="18" fillId="0" borderId="15" xfId="9" applyNumberFormat="1" applyFont="1" applyFill="1" applyBorder="1" applyAlignment="1" applyProtection="1"/>
    <xf numFmtId="37" fontId="18" fillId="0" borderId="17" xfId="9" applyNumberFormat="1" applyFont="1" applyBorder="1" applyAlignment="1" applyProtection="1"/>
    <xf numFmtId="37" fontId="18" fillId="0" borderId="11" xfId="9" applyNumberFormat="1" applyFont="1" applyBorder="1" applyAlignment="1" applyProtection="1"/>
    <xf numFmtId="37" fontId="18" fillId="0" borderId="0" xfId="9" applyNumberFormat="1" applyFont="1" applyFill="1" applyBorder="1" applyAlignment="1" applyProtection="1">
      <alignment horizontal="center"/>
    </xf>
    <xf numFmtId="37" fontId="14" fillId="0" borderId="73" xfId="8" applyNumberFormat="1" applyFont="1" applyBorder="1" applyAlignment="1" applyProtection="1">
      <alignment horizontal="center"/>
    </xf>
    <xf numFmtId="37" fontId="14" fillId="0" borderId="9" xfId="9" applyNumberFormat="1" applyFont="1" applyBorder="1" applyAlignment="1" applyProtection="1">
      <alignment horizontal="center"/>
    </xf>
    <xf numFmtId="37" fontId="14" fillId="0" borderId="16" xfId="9" applyNumberFormat="1" applyFont="1" applyBorder="1" applyAlignment="1" applyProtection="1">
      <alignment horizontal="center"/>
    </xf>
    <xf numFmtId="37" fontId="14" fillId="0" borderId="0" xfId="8" applyNumberFormat="1" applyFont="1" applyAlignment="1" applyProtection="1"/>
    <xf numFmtId="37" fontId="14" fillId="0" borderId="0" xfId="8" applyNumberFormat="1" applyFont="1" applyBorder="1" applyAlignment="1" applyProtection="1"/>
    <xf numFmtId="37" fontId="14" fillId="0" borderId="0" xfId="8" applyNumberFormat="1" applyFont="1" applyAlignment="1" applyProtection="1">
      <alignment horizontal="center"/>
    </xf>
    <xf numFmtId="37" fontId="18" fillId="0" borderId="0" xfId="8" applyNumberFormat="1" applyFont="1" applyAlignment="1" applyProtection="1"/>
    <xf numFmtId="37" fontId="18" fillId="0" borderId="0" xfId="8" applyNumberFormat="1" applyFont="1" applyBorder="1" applyAlignment="1" applyProtection="1"/>
    <xf numFmtId="37" fontId="36" fillId="0" borderId="0" xfId="8" applyNumberFormat="1" applyFont="1" applyAlignment="1" applyProtection="1"/>
    <xf numFmtId="37" fontId="36" fillId="0" borderId="0" xfId="8" applyNumberFormat="1" applyFont="1" applyBorder="1" applyAlignment="1" applyProtection="1"/>
    <xf numFmtId="37" fontId="18" fillId="0" borderId="5" xfId="8" applyNumberFormat="1" applyFont="1" applyBorder="1" applyAlignment="1" applyProtection="1"/>
    <xf numFmtId="37" fontId="18" fillId="0" borderId="6" xfId="8" applyNumberFormat="1" applyFont="1" applyBorder="1" applyAlignment="1" applyProtection="1"/>
    <xf numFmtId="37" fontId="18" fillId="0" borderId="7" xfId="8" applyNumberFormat="1" applyFont="1" applyBorder="1" applyAlignment="1" applyProtection="1"/>
    <xf numFmtId="37" fontId="14" fillId="0" borderId="8" xfId="8" applyNumberFormat="1" applyFont="1" applyBorder="1" applyAlignment="1" applyProtection="1"/>
    <xf numFmtId="37" fontId="14" fillId="0" borderId="0" xfId="8" applyNumberFormat="1" applyFont="1" applyBorder="1" applyAlignment="1" applyProtection="1">
      <alignment horizontal="center"/>
    </xf>
    <xf numFmtId="37" fontId="18" fillId="0" borderId="8" xfId="8" applyNumberFormat="1" applyFont="1" applyBorder="1" applyAlignment="1" applyProtection="1"/>
    <xf numFmtId="175" fontId="18" fillId="0" borderId="0" xfId="8" applyNumberFormat="1" applyFont="1" applyBorder="1" applyAlignment="1" applyProtection="1"/>
    <xf numFmtId="175" fontId="14" fillId="0" borderId="0" xfId="8" applyNumberFormat="1" applyFont="1" applyBorder="1" applyAlignment="1" applyProtection="1"/>
    <xf numFmtId="37" fontId="18" fillId="0" borderId="10" xfId="8" applyNumberFormat="1" applyFont="1" applyBorder="1" applyAlignment="1" applyProtection="1"/>
    <xf numFmtId="37" fontId="18" fillId="0" borderId="11" xfId="8" applyNumberFormat="1" applyFont="1" applyBorder="1" applyAlignment="1" applyProtection="1"/>
    <xf numFmtId="37" fontId="18" fillId="0" borderId="0" xfId="8" applyNumberFormat="1" applyFont="1" applyFill="1" applyBorder="1" applyAlignment="1" applyProtection="1">
      <alignment horizontal="center"/>
    </xf>
    <xf numFmtId="37" fontId="18" fillId="0" borderId="15" xfId="8" applyNumberFormat="1" applyFont="1" applyBorder="1" applyAlignment="1" applyProtection="1"/>
    <xf numFmtId="37" fontId="14" fillId="0" borderId="15" xfId="8" applyNumberFormat="1" applyFont="1" applyBorder="1" applyAlignment="1" applyProtection="1">
      <alignment horizontal="center"/>
    </xf>
    <xf numFmtId="175" fontId="18" fillId="0" borderId="15" xfId="8" applyNumberFormat="1" applyFont="1" applyBorder="1" applyAlignment="1" applyProtection="1"/>
    <xf numFmtId="175" fontId="14" fillId="0" borderId="15" xfId="8" applyNumberFormat="1" applyFont="1" applyBorder="1" applyAlignment="1" applyProtection="1"/>
    <xf numFmtId="37" fontId="18" fillId="0" borderId="17" xfId="8" applyNumberFormat="1" applyFont="1" applyBorder="1" applyAlignment="1" applyProtection="1"/>
    <xf numFmtId="37" fontId="14" fillId="0" borderId="9" xfId="8" applyNumberFormat="1" applyFont="1" applyBorder="1" applyAlignment="1" applyProtection="1">
      <alignment horizontal="center"/>
    </xf>
    <xf numFmtId="37" fontId="14" fillId="0" borderId="16" xfId="8" applyNumberFormat="1" applyFont="1" applyBorder="1" applyAlignment="1" applyProtection="1">
      <alignment horizontal="center"/>
    </xf>
    <xf numFmtId="174" fontId="18" fillId="0" borderId="0" xfId="8" applyNumberFormat="1" applyFont="1" applyBorder="1" applyAlignment="1" applyProtection="1"/>
    <xf numFmtId="174" fontId="14" fillId="0" borderId="0" xfId="8" applyNumberFormat="1" applyFont="1" applyBorder="1" applyAlignment="1" applyProtection="1"/>
    <xf numFmtId="37" fontId="18" fillId="0" borderId="0" xfId="8" applyNumberFormat="1" applyFont="1" applyBorder="1" applyAlignment="1" applyProtection="1">
      <alignment horizontal="left" indent="2"/>
    </xf>
    <xf numFmtId="0" fontId="20" fillId="0" borderId="0" xfId="0" applyFont="1" applyFill="1" applyAlignment="1" applyProtection="1">
      <alignment horizontal="center"/>
    </xf>
    <xf numFmtId="37" fontId="14" fillId="0" borderId="0" xfId="8" applyNumberFormat="1" applyFont="1" applyAlignment="1" applyProtection="1">
      <alignment horizontal="left"/>
    </xf>
    <xf numFmtId="0" fontId="0" fillId="2" borderId="0" xfId="0" applyFill="1" applyProtection="1"/>
    <xf numFmtId="0" fontId="54" fillId="0" borderId="0" xfId="0" applyFont="1" applyAlignment="1" applyProtection="1">
      <alignment horizontal="left" vertical="top" wrapText="1"/>
      <protection locked="0"/>
    </xf>
    <xf numFmtId="0" fontId="38" fillId="0" borderId="0" xfId="0" applyFont="1" applyFill="1" applyBorder="1" applyProtection="1"/>
    <xf numFmtId="0" fontId="14" fillId="0" borderId="0" xfId="0" applyFont="1" applyBorder="1" applyAlignment="1" applyProtection="1"/>
    <xf numFmtId="0" fontId="14" fillId="0" borderId="0" xfId="0" applyFont="1" applyFill="1" applyProtection="1"/>
    <xf numFmtId="0" fontId="14" fillId="0" borderId="11" xfId="0" applyFont="1" applyFill="1" applyBorder="1" applyAlignment="1" applyProtection="1"/>
    <xf numFmtId="0" fontId="14" fillId="0" borderId="18" xfId="0" applyFont="1" applyFill="1" applyBorder="1" applyAlignment="1" applyProtection="1">
      <alignment horizontal="center"/>
    </xf>
    <xf numFmtId="0" fontId="14" fillId="0" borderId="45" xfId="0" applyFont="1" applyFill="1" applyBorder="1" applyAlignment="1" applyProtection="1">
      <alignment horizontal="center"/>
    </xf>
    <xf numFmtId="49" fontId="14" fillId="0" borderId="19" xfId="0" applyNumberFormat="1" applyFont="1" applyFill="1" applyBorder="1" applyAlignment="1" applyProtection="1">
      <alignment horizontal="center" vertical="center" wrapText="1"/>
    </xf>
    <xf numFmtId="49" fontId="14" fillId="0" borderId="46" xfId="0" applyNumberFormat="1" applyFont="1" applyFill="1" applyBorder="1" applyAlignment="1" applyProtection="1">
      <alignment horizontal="center" vertical="center" wrapText="1"/>
    </xf>
    <xf numFmtId="0" fontId="18" fillId="0" borderId="29" xfId="0" applyFont="1" applyFill="1" applyBorder="1" applyAlignment="1" applyProtection="1">
      <alignment wrapText="1"/>
    </xf>
    <xf numFmtId="0" fontId="18" fillId="0" borderId="33" xfId="0" applyFont="1" applyFill="1" applyBorder="1" applyAlignment="1" applyProtection="1">
      <alignment horizontal="left" wrapText="1" indent="1"/>
    </xf>
    <xf numFmtId="0" fontId="18" fillId="0" borderId="33" xfId="0" applyFont="1" applyFill="1" applyBorder="1" applyAlignment="1" applyProtection="1">
      <alignment wrapText="1"/>
    </xf>
    <xf numFmtId="0" fontId="13" fillId="0" borderId="33" xfId="0" applyFont="1" applyFill="1" applyBorder="1" applyAlignment="1" applyProtection="1">
      <alignment horizontal="left" wrapText="1" indent="1"/>
    </xf>
    <xf numFmtId="0" fontId="13" fillId="0" borderId="33" xfId="0" applyFont="1" applyFill="1" applyBorder="1" applyAlignment="1" applyProtection="1">
      <alignment wrapText="1"/>
    </xf>
    <xf numFmtId="0" fontId="13" fillId="0" borderId="35" xfId="0" applyFont="1" applyFill="1" applyBorder="1" applyAlignment="1" applyProtection="1">
      <alignment wrapText="1"/>
    </xf>
    <xf numFmtId="0" fontId="13" fillId="0" borderId="35" xfId="0" applyFont="1" applyFill="1" applyBorder="1" applyAlignment="1" applyProtection="1">
      <alignment horizontal="left" wrapText="1" indent="1"/>
    </xf>
    <xf numFmtId="0" fontId="18" fillId="0" borderId="35" xfId="0" applyFont="1" applyFill="1" applyBorder="1" applyAlignment="1" applyProtection="1">
      <alignment horizontal="left" wrapText="1" indent="1"/>
    </xf>
    <xf numFmtId="0" fontId="14" fillId="0" borderId="20" xfId="0" applyFont="1" applyFill="1" applyBorder="1" applyAlignment="1" applyProtection="1">
      <alignment wrapText="1"/>
    </xf>
    <xf numFmtId="0" fontId="24" fillId="0" borderId="43" xfId="0" applyFont="1" applyFill="1" applyBorder="1" applyAlignment="1" applyProtection="1">
      <alignment wrapText="1"/>
    </xf>
    <xf numFmtId="171" fontId="18" fillId="11" borderId="60" xfId="0" applyNumberFormat="1" applyFont="1" applyFill="1" applyBorder="1" applyProtection="1"/>
    <xf numFmtId="171" fontId="18" fillId="11" borderId="44" xfId="0" applyNumberFormat="1" applyFont="1" applyFill="1" applyBorder="1" applyProtection="1"/>
    <xf numFmtId="171" fontId="18" fillId="11" borderId="80" xfId="0" applyNumberFormat="1" applyFont="1" applyFill="1" applyBorder="1" applyProtection="1"/>
    <xf numFmtId="0" fontId="23" fillId="2" borderId="5" xfId="0" applyFont="1" applyFill="1" applyBorder="1" applyAlignment="1" applyProtection="1">
      <alignment horizontal="center" vertical="center" wrapText="1"/>
    </xf>
    <xf numFmtId="0" fontId="23" fillId="2" borderId="6" xfId="0" applyFont="1" applyFill="1" applyBorder="1" applyAlignment="1" applyProtection="1">
      <alignment horizontal="center" vertical="center" wrapText="1"/>
    </xf>
    <xf numFmtId="0" fontId="14" fillId="0" borderId="24" xfId="0" applyFont="1" applyFill="1" applyBorder="1" applyAlignment="1" applyProtection="1">
      <alignment horizontal="center"/>
    </xf>
    <xf numFmtId="0" fontId="23" fillId="2" borderId="21" xfId="0" applyFont="1" applyFill="1" applyBorder="1" applyAlignment="1" applyProtection="1">
      <alignment horizontal="center" vertical="center" wrapText="1"/>
    </xf>
    <xf numFmtId="0" fontId="23" fillId="2" borderId="22" xfId="0" applyFont="1" applyFill="1" applyBorder="1" applyAlignment="1" applyProtection="1">
      <alignment horizontal="center" vertical="center" wrapText="1"/>
    </xf>
    <xf numFmtId="0" fontId="14" fillId="0" borderId="19" xfId="0" applyFont="1" applyBorder="1" applyAlignment="1" applyProtection="1">
      <alignment horizontal="center" wrapText="1"/>
    </xf>
    <xf numFmtId="0" fontId="14" fillId="0" borderId="3" xfId="0" applyFont="1" applyBorder="1" applyAlignment="1" applyProtection="1">
      <alignment horizontal="center" wrapText="1"/>
    </xf>
    <xf numFmtId="166" fontId="18" fillId="0" borderId="0" xfId="1" applyNumberFormat="1" applyFont="1" applyFill="1" applyProtection="1"/>
    <xf numFmtId="0" fontId="18" fillId="0" borderId="0" xfId="0" applyFont="1" applyFill="1" applyAlignment="1" applyProtection="1">
      <alignment horizontal="left"/>
    </xf>
    <xf numFmtId="0" fontId="15" fillId="0" borderId="0" xfId="0" applyFont="1" applyFill="1" applyProtection="1"/>
    <xf numFmtId="0" fontId="23" fillId="0" borderId="23" xfId="0" applyFont="1" applyFill="1" applyBorder="1" applyAlignment="1" applyProtection="1">
      <alignment vertical="top" wrapText="1"/>
    </xf>
    <xf numFmtId="0" fontId="14" fillId="0" borderId="134" xfId="0" applyFont="1" applyFill="1" applyBorder="1" applyAlignment="1" applyProtection="1">
      <alignment horizontal="center"/>
    </xf>
    <xf numFmtId="49" fontId="14" fillId="0" borderId="3" xfId="0" applyNumberFormat="1" applyFont="1" applyFill="1" applyBorder="1" applyAlignment="1" applyProtection="1">
      <alignment horizontal="center" vertical="center" wrapText="1"/>
    </xf>
    <xf numFmtId="0" fontId="13" fillId="0" borderId="106" xfId="0" applyFont="1" applyFill="1" applyBorder="1" applyAlignment="1" applyProtection="1">
      <alignment wrapText="1"/>
    </xf>
    <xf numFmtId="0" fontId="24" fillId="0" borderId="0" xfId="0" applyFont="1" applyFill="1" applyBorder="1" applyAlignment="1" applyProtection="1">
      <alignment wrapText="1"/>
    </xf>
    <xf numFmtId="0" fontId="24" fillId="0" borderId="25" xfId="0" applyFont="1" applyFill="1" applyBorder="1" applyAlignment="1" applyProtection="1">
      <alignment wrapText="1"/>
    </xf>
    <xf numFmtId="171" fontId="18" fillId="11" borderId="60" xfId="0" applyNumberFormat="1" applyFont="1" applyFill="1" applyBorder="1" applyAlignment="1" applyProtection="1">
      <alignment horizontal="left"/>
    </xf>
    <xf numFmtId="171" fontId="18" fillId="11" borderId="44" xfId="0" applyNumberFormat="1" applyFont="1" applyFill="1" applyBorder="1" applyAlignment="1" applyProtection="1">
      <alignment horizontal="left"/>
    </xf>
    <xf numFmtId="171" fontId="18" fillId="11" borderId="80" xfId="0" applyNumberFormat="1" applyFont="1" applyFill="1" applyBorder="1" applyAlignment="1" applyProtection="1">
      <alignment horizontal="left"/>
    </xf>
    <xf numFmtId="0" fontId="18" fillId="0" borderId="0" xfId="0" applyFont="1" applyFill="1" applyAlignment="1" applyProtection="1">
      <alignment horizontal="left" wrapText="1"/>
    </xf>
    <xf numFmtId="0" fontId="18" fillId="0" borderId="11" xfId="0" applyFont="1" applyBorder="1" applyProtection="1"/>
    <xf numFmtId="0" fontId="18" fillId="2" borderId="0" xfId="0" applyFont="1" applyFill="1" applyProtection="1"/>
    <xf numFmtId="0" fontId="14" fillId="2" borderId="18" xfId="0" applyFont="1" applyFill="1" applyBorder="1" applyAlignment="1" applyProtection="1">
      <alignment horizontal="center"/>
    </xf>
    <xf numFmtId="0" fontId="14" fillId="2" borderId="19" xfId="0" applyFont="1" applyFill="1" applyBorder="1" applyAlignment="1" applyProtection="1">
      <alignment horizontal="center" vertical="center" wrapText="1"/>
    </xf>
    <xf numFmtId="0" fontId="13" fillId="2" borderId="29" xfId="0" applyFont="1" applyFill="1" applyBorder="1" applyAlignment="1" applyProtection="1">
      <alignment wrapText="1"/>
    </xf>
    <xf numFmtId="0" fontId="13" fillId="2" borderId="33" xfId="0" applyFont="1" applyFill="1" applyBorder="1" applyAlignment="1" applyProtection="1">
      <alignment wrapText="1"/>
    </xf>
    <xf numFmtId="0" fontId="13" fillId="2" borderId="33" xfId="0" applyFont="1" applyFill="1" applyBorder="1" applyAlignment="1" applyProtection="1">
      <alignment horizontal="left" wrapText="1" indent="1"/>
    </xf>
    <xf numFmtId="0" fontId="18" fillId="2" borderId="33" xfId="0" applyFont="1" applyFill="1" applyBorder="1" applyAlignment="1" applyProtection="1">
      <alignment wrapText="1"/>
    </xf>
    <xf numFmtId="0" fontId="18" fillId="2" borderId="33" xfId="0" applyFont="1" applyFill="1" applyBorder="1" applyAlignment="1" applyProtection="1">
      <alignment horizontal="left" wrapText="1" indent="1"/>
    </xf>
    <xf numFmtId="0" fontId="13" fillId="2" borderId="33" xfId="0" applyFont="1" applyFill="1" applyBorder="1" applyAlignment="1" applyProtection="1">
      <alignment horizontal="left" wrapText="1" indent="2"/>
    </xf>
    <xf numFmtId="0" fontId="14" fillId="2" borderId="26" xfId="0" applyFont="1" applyFill="1" applyBorder="1" applyAlignment="1" applyProtection="1">
      <alignment wrapText="1"/>
    </xf>
    <xf numFmtId="171" fontId="35" fillId="11" borderId="30" xfId="0" applyNumberFormat="1" applyFont="1" applyFill="1" applyBorder="1" applyProtection="1"/>
    <xf numFmtId="9" fontId="35" fillId="11" borderId="67" xfId="10" applyFont="1" applyFill="1" applyBorder="1" applyProtection="1"/>
    <xf numFmtId="171" fontId="35" fillId="11" borderId="44" xfId="0" applyNumberFormat="1" applyFont="1" applyFill="1" applyBorder="1" applyProtection="1"/>
    <xf numFmtId="9" fontId="35" fillId="11" borderId="69" xfId="10" applyFont="1" applyFill="1" applyBorder="1" applyProtection="1"/>
    <xf numFmtId="171" fontId="35" fillId="11" borderId="60" xfId="0" applyNumberFormat="1" applyFont="1" applyFill="1" applyBorder="1" applyProtection="1"/>
    <xf numFmtId="9" fontId="35" fillId="11" borderId="44" xfId="10" applyFont="1" applyFill="1" applyBorder="1" applyProtection="1"/>
    <xf numFmtId="171" fontId="18" fillId="11" borderId="30" xfId="0" applyNumberFormat="1" applyFont="1" applyFill="1" applyBorder="1" applyProtection="1"/>
    <xf numFmtId="0" fontId="14" fillId="0" borderId="44" xfId="0" applyFont="1" applyBorder="1" applyAlignment="1" applyProtection="1">
      <alignment horizontal="center" vertical="top" wrapText="1"/>
    </xf>
    <xf numFmtId="0" fontId="22" fillId="0" borderId="0" xfId="0" applyFont="1" applyBorder="1" applyAlignment="1" applyProtection="1">
      <alignment horizontal="center" vertical="top" wrapText="1"/>
    </xf>
    <xf numFmtId="166" fontId="18" fillId="0" borderId="0" xfId="0" applyNumberFormat="1" applyFont="1" applyBorder="1" applyAlignment="1" applyProtection="1">
      <alignment horizontal="left" vertical="top" wrapText="1"/>
    </xf>
    <xf numFmtId="0" fontId="14" fillId="2" borderId="0" xfId="0" applyFont="1" applyFill="1" applyAlignment="1" applyProtection="1">
      <alignment horizontal="center"/>
    </xf>
    <xf numFmtId="0" fontId="14" fillId="2" borderId="27" xfId="0" applyFont="1" applyFill="1" applyBorder="1" applyAlignment="1" applyProtection="1">
      <alignment horizontal="center" vertical="center" wrapText="1"/>
    </xf>
    <xf numFmtId="0" fontId="14" fillId="2" borderId="29" xfId="0" applyFont="1" applyFill="1" applyBorder="1" applyAlignment="1" applyProtection="1">
      <alignment wrapText="1"/>
    </xf>
    <xf numFmtId="0" fontId="14" fillId="2" borderId="4" xfId="0" applyFont="1" applyFill="1" applyBorder="1" applyAlignment="1" applyProtection="1">
      <alignment wrapText="1"/>
    </xf>
    <xf numFmtId="0" fontId="14" fillId="2" borderId="30" xfId="0" applyFont="1" applyFill="1" applyBorder="1" applyAlignment="1" applyProtection="1">
      <alignment wrapText="1"/>
    </xf>
    <xf numFmtId="37" fontId="13" fillId="0" borderId="33" xfId="0" applyNumberFormat="1" applyFont="1" applyFill="1" applyBorder="1" applyAlignment="1" applyProtection="1">
      <alignment wrapText="1"/>
    </xf>
    <xf numFmtId="37" fontId="18" fillId="0" borderId="33" xfId="0" applyNumberFormat="1" applyFont="1" applyFill="1" applyBorder="1" applyAlignment="1" applyProtection="1">
      <alignment wrapText="1"/>
    </xf>
    <xf numFmtId="37" fontId="13" fillId="0" borderId="33" xfId="0" applyNumberFormat="1" applyFont="1" applyFill="1" applyBorder="1" applyAlignment="1" applyProtection="1">
      <alignment horizontal="left" wrapText="1"/>
    </xf>
    <xf numFmtId="37" fontId="13" fillId="0" borderId="33" xfId="0" applyNumberFormat="1" applyFont="1" applyFill="1" applyBorder="1" applyAlignment="1" applyProtection="1">
      <alignment horizontal="left" wrapText="1" indent="1"/>
    </xf>
    <xf numFmtId="37" fontId="13" fillId="0" borderId="35" xfId="0" applyNumberFormat="1" applyFont="1" applyFill="1" applyBorder="1" applyAlignment="1" applyProtection="1">
      <alignment horizontal="left" wrapText="1"/>
    </xf>
    <xf numFmtId="37" fontId="14" fillId="2" borderId="26" xfId="0" applyNumberFormat="1" applyFont="1" applyFill="1" applyBorder="1" applyAlignment="1" applyProtection="1">
      <alignment horizontal="left" wrapText="1"/>
    </xf>
    <xf numFmtId="37" fontId="14" fillId="2" borderId="0" xfId="0" applyNumberFormat="1" applyFont="1" applyFill="1" applyProtection="1"/>
    <xf numFmtId="37" fontId="18" fillId="2" borderId="0" xfId="0" applyNumberFormat="1" applyFont="1" applyFill="1" applyProtection="1"/>
    <xf numFmtId="0" fontId="21" fillId="0" borderId="0" xfId="0" applyFont="1" applyProtection="1"/>
    <xf numFmtId="0" fontId="14" fillId="0" borderId="0" xfId="0" applyFont="1" applyProtection="1"/>
    <xf numFmtId="0" fontId="14" fillId="9" borderId="5" xfId="0" applyFont="1" applyFill="1" applyBorder="1" applyProtection="1"/>
    <xf numFmtId="0" fontId="18" fillId="9" borderId="6" xfId="0" applyFont="1" applyFill="1" applyBorder="1" applyProtection="1"/>
    <xf numFmtId="0" fontId="14" fillId="9" borderId="7" xfId="0" applyFont="1" applyFill="1" applyBorder="1" applyAlignment="1" applyProtection="1">
      <alignment horizontal="center"/>
    </xf>
    <xf numFmtId="0" fontId="18" fillId="0" borderId="5" xfId="0" applyFont="1" applyBorder="1" applyProtection="1"/>
    <xf numFmtId="0" fontId="18" fillId="0" borderId="7" xfId="0" applyFont="1" applyBorder="1" applyProtection="1"/>
    <xf numFmtId="0" fontId="18" fillId="0" borderId="8" xfId="0" applyFont="1" applyBorder="1" applyProtection="1"/>
    <xf numFmtId="0" fontId="18" fillId="0" borderId="15" xfId="0" applyFont="1" applyBorder="1" applyProtection="1"/>
    <xf numFmtId="0" fontId="18" fillId="0" borderId="8" xfId="0" applyFont="1" applyBorder="1" applyAlignment="1" applyProtection="1">
      <alignment wrapText="1"/>
    </xf>
    <xf numFmtId="0" fontId="18" fillId="0" borderId="10" xfId="0" applyFont="1" applyBorder="1" applyProtection="1"/>
    <xf numFmtId="0" fontId="18" fillId="0" borderId="17" xfId="0" applyFont="1" applyBorder="1" applyProtection="1"/>
    <xf numFmtId="0" fontId="18" fillId="10" borderId="63" xfId="0" applyFont="1" applyFill="1" applyBorder="1" applyProtection="1"/>
    <xf numFmtId="0" fontId="18" fillId="10" borderId="64" xfId="0" applyFont="1" applyFill="1" applyBorder="1" applyProtection="1"/>
    <xf numFmtId="0" fontId="18" fillId="0" borderId="65" xfId="0" applyFont="1" applyFill="1" applyBorder="1" applyProtection="1"/>
    <xf numFmtId="0" fontId="18" fillId="0" borderId="66" xfId="0" applyFont="1" applyFill="1" applyBorder="1" applyProtection="1"/>
    <xf numFmtId="0" fontId="13" fillId="0" borderId="8" xfId="0" applyFont="1" applyBorder="1" applyProtection="1"/>
    <xf numFmtId="0" fontId="14" fillId="0" borderId="10" xfId="0" applyFont="1" applyBorder="1" applyProtection="1"/>
    <xf numFmtId="0" fontId="18" fillId="0" borderId="62" xfId="0" applyFont="1" applyBorder="1" applyProtection="1"/>
    <xf numFmtId="172" fontId="18" fillId="0" borderId="15" xfId="0" applyNumberFormat="1" applyFont="1" applyBorder="1" applyProtection="1"/>
    <xf numFmtId="172" fontId="18" fillId="0" borderId="15" xfId="0" applyNumberFormat="1" applyFont="1" applyFill="1" applyBorder="1" applyProtection="1"/>
    <xf numFmtId="0" fontId="36" fillId="0" borderId="0" xfId="0" applyFont="1" applyProtection="1"/>
    <xf numFmtId="0" fontId="14" fillId="2" borderId="0" xfId="0" applyFont="1" applyFill="1" applyAlignment="1" applyProtection="1">
      <alignment horizontal="left"/>
    </xf>
    <xf numFmtId="0" fontId="14" fillId="2" borderId="0" xfId="0" applyFont="1" applyFill="1" applyProtection="1"/>
    <xf numFmtId="0" fontId="14" fillId="2" borderId="0" xfId="0" applyFont="1" applyFill="1" applyBorder="1" applyProtection="1"/>
    <xf numFmtId="0" fontId="18" fillId="2" borderId="0" xfId="0" applyFont="1" applyFill="1" applyBorder="1" applyProtection="1"/>
    <xf numFmtId="0" fontId="14" fillId="2" borderId="134" xfId="0" applyFont="1" applyFill="1" applyBorder="1" applyAlignment="1" applyProtection="1">
      <alignment horizontal="center"/>
    </xf>
    <xf numFmtId="171" fontId="25" fillId="11" borderId="60" xfId="0" applyNumberFormat="1" applyFont="1" applyFill="1" applyBorder="1" applyProtection="1"/>
    <xf numFmtId="9" fontId="25" fillId="11" borderId="67" xfId="10" applyFont="1" applyFill="1" applyBorder="1" applyProtection="1"/>
    <xf numFmtId="171" fontId="25" fillId="11" borderId="80" xfId="0" applyNumberFormat="1" applyFont="1" applyFill="1" applyBorder="1" applyProtection="1"/>
    <xf numFmtId="9" fontId="25" fillId="11" borderId="87" xfId="10" applyFont="1" applyFill="1" applyBorder="1" applyProtection="1"/>
    <xf numFmtId="0" fontId="14" fillId="2" borderId="20" xfId="0" applyFont="1" applyFill="1" applyBorder="1" applyAlignment="1" applyProtection="1">
      <alignment wrapText="1"/>
    </xf>
    <xf numFmtId="0" fontId="18" fillId="2" borderId="25" xfId="0" applyFont="1" applyFill="1" applyBorder="1" applyAlignment="1" applyProtection="1">
      <alignment horizontal="left" wrapText="1"/>
    </xf>
    <xf numFmtId="0" fontId="18" fillId="0" borderId="53" xfId="0" applyFont="1" applyFill="1" applyBorder="1" applyAlignment="1" applyProtection="1">
      <alignment wrapText="1"/>
    </xf>
    <xf numFmtId="0" fontId="18" fillId="0" borderId="54" xfId="0" applyFont="1" applyFill="1" applyBorder="1" applyAlignment="1" applyProtection="1">
      <alignment horizontal="left" wrapText="1" indent="1"/>
    </xf>
    <xf numFmtId="0" fontId="13" fillId="0" borderId="54" xfId="0" applyFont="1" applyFill="1" applyBorder="1" applyAlignment="1" applyProtection="1">
      <alignment horizontal="left" wrapText="1" indent="1"/>
    </xf>
    <xf numFmtId="0" fontId="13" fillId="0" borderId="8" xfId="0" applyFont="1" applyFill="1" applyBorder="1" applyAlignment="1" applyProtection="1">
      <alignment horizontal="left" indent="1"/>
    </xf>
    <xf numFmtId="0" fontId="13" fillId="0" borderId="8" xfId="0" applyFont="1" applyBorder="1" applyAlignment="1" applyProtection="1">
      <alignment horizontal="left" indent="1"/>
    </xf>
    <xf numFmtId="0" fontId="13" fillId="0" borderId="54" xfId="0" applyFont="1" applyFill="1" applyBorder="1" applyAlignment="1" applyProtection="1">
      <alignment horizontal="left" wrapText="1" indent="2"/>
    </xf>
    <xf numFmtId="0" fontId="18" fillId="0" borderId="54" xfId="0" applyFont="1" applyFill="1" applyBorder="1" applyAlignment="1" applyProtection="1">
      <alignment wrapText="1"/>
    </xf>
    <xf numFmtId="0" fontId="13" fillId="0" borderId="49" xfId="0" applyFont="1" applyFill="1" applyBorder="1" applyAlignment="1" applyProtection="1">
      <alignment horizontal="left" wrapText="1" indent="1"/>
    </xf>
    <xf numFmtId="0" fontId="18" fillId="0" borderId="49" xfId="0" applyFont="1" applyFill="1" applyBorder="1" applyAlignment="1" applyProtection="1">
      <alignment wrapText="1"/>
    </xf>
    <xf numFmtId="0" fontId="13" fillId="0" borderId="49" xfId="0" applyFont="1" applyFill="1" applyBorder="1" applyAlignment="1" applyProtection="1">
      <alignment wrapText="1"/>
    </xf>
    <xf numFmtId="171" fontId="18" fillId="0" borderId="55" xfId="0" applyNumberFormat="1" applyFont="1" applyFill="1" applyBorder="1" applyProtection="1"/>
    <xf numFmtId="171" fontId="18" fillId="0" borderId="88" xfId="0" applyNumberFormat="1" applyFont="1" applyFill="1" applyBorder="1" applyProtection="1"/>
    <xf numFmtId="171" fontId="18" fillId="0" borderId="56" xfId="0" applyNumberFormat="1" applyFont="1" applyFill="1" applyBorder="1" applyProtection="1"/>
    <xf numFmtId="171" fontId="18" fillId="0" borderId="89" xfId="0" applyNumberFormat="1" applyFont="1" applyFill="1" applyBorder="1" applyProtection="1"/>
    <xf numFmtId="172" fontId="18" fillId="0" borderId="0" xfId="0" applyNumberFormat="1" applyFont="1" applyProtection="1"/>
    <xf numFmtId="0" fontId="34" fillId="2" borderId="0" xfId="0" applyFont="1" applyFill="1" applyProtection="1"/>
    <xf numFmtId="0" fontId="42" fillId="2" borderId="0" xfId="0" applyFont="1" applyFill="1" applyAlignment="1" applyProtection="1">
      <alignment horizontal="left" wrapText="1"/>
    </xf>
    <xf numFmtId="0" fontId="23" fillId="0" borderId="44" xfId="0" applyFont="1" applyBorder="1" applyAlignment="1" applyProtection="1">
      <alignment horizontal="center" vertical="top" wrapText="1"/>
    </xf>
    <xf numFmtId="0" fontId="28" fillId="0" borderId="0" xfId="0" applyFont="1" applyBorder="1" applyAlignment="1" applyProtection="1">
      <alignment horizontal="center" vertical="top" wrapText="1"/>
    </xf>
    <xf numFmtId="166" fontId="24" fillId="0" borderId="0" xfId="0" applyNumberFormat="1" applyFont="1" applyBorder="1" applyAlignment="1" applyProtection="1">
      <alignment horizontal="left" vertical="top" wrapText="1"/>
    </xf>
    <xf numFmtId="0" fontId="18" fillId="2" borderId="0" xfId="0" applyFont="1" applyFill="1" applyAlignment="1" applyProtection="1">
      <alignment horizontal="left"/>
    </xf>
    <xf numFmtId="0" fontId="24" fillId="2" borderId="0" xfId="0" applyFont="1" applyFill="1" applyAlignment="1" applyProtection="1">
      <alignment horizontal="left" wrapText="1"/>
    </xf>
    <xf numFmtId="0" fontId="20" fillId="0" borderId="0" xfId="0" applyFont="1" applyAlignment="1" applyProtection="1">
      <alignment horizontal="left"/>
    </xf>
    <xf numFmtId="0" fontId="20" fillId="0" borderId="0" xfId="0" applyFont="1" applyProtection="1"/>
    <xf numFmtId="0" fontId="14" fillId="0" borderId="10" xfId="0" applyFont="1" applyFill="1" applyBorder="1" applyAlignment="1" applyProtection="1">
      <alignment horizontal="left" wrapText="1"/>
    </xf>
    <xf numFmtId="173" fontId="0" fillId="2" borderId="0" xfId="0" applyNumberFormat="1" applyFill="1" applyProtection="1"/>
    <xf numFmtId="173" fontId="0" fillId="0" borderId="0" xfId="0" applyNumberFormat="1" applyProtection="1"/>
    <xf numFmtId="173" fontId="0" fillId="0" borderId="0" xfId="0" applyNumberFormat="1" applyBorder="1" applyProtection="1"/>
    <xf numFmtId="173" fontId="20" fillId="0" borderId="0" xfId="0" applyNumberFormat="1" applyFont="1" applyProtection="1"/>
    <xf numFmtId="0" fontId="14" fillId="0" borderId="0" xfId="0" applyFont="1" applyFill="1" applyBorder="1" applyAlignment="1" applyProtection="1">
      <alignment horizontal="left" vertical="top" wrapText="1"/>
    </xf>
    <xf numFmtId="0" fontId="20" fillId="6" borderId="0" xfId="5" applyFont="1" applyFill="1" applyAlignment="1" applyProtection="1">
      <alignment horizontal="centerContinuous"/>
    </xf>
    <xf numFmtId="0" fontId="18" fillId="6" borderId="0" xfId="5" applyFill="1" applyProtection="1"/>
    <xf numFmtId="0" fontId="16" fillId="6" borderId="0" xfId="5" applyFont="1" applyFill="1" applyAlignment="1" applyProtection="1"/>
    <xf numFmtId="168" fontId="14" fillId="6" borderId="0" xfId="5" applyNumberFormat="1" applyFont="1" applyFill="1" applyBorder="1" applyAlignment="1" applyProtection="1"/>
    <xf numFmtId="0" fontId="54" fillId="6" borderId="0" xfId="5" applyFont="1" applyFill="1" applyAlignment="1" applyProtection="1"/>
    <xf numFmtId="0" fontId="18" fillId="6" borderId="0" xfId="5" applyFont="1" applyFill="1" applyProtection="1"/>
    <xf numFmtId="0" fontId="18" fillId="6" borderId="0" xfId="5" applyFont="1" applyFill="1" applyBorder="1" applyAlignment="1" applyProtection="1">
      <alignment horizontal="left" vertical="top"/>
    </xf>
    <xf numFmtId="0" fontId="18" fillId="6" borderId="0" xfId="5" applyFont="1" applyFill="1" applyBorder="1" applyAlignment="1" applyProtection="1">
      <alignment horizontal="left" vertical="top" wrapText="1"/>
    </xf>
    <xf numFmtId="0" fontId="23" fillId="11" borderId="72" xfId="5" applyFont="1" applyFill="1" applyBorder="1" applyAlignment="1" applyProtection="1">
      <alignment vertical="top" wrapText="1"/>
    </xf>
    <xf numFmtId="0" fontId="23" fillId="11" borderId="61" xfId="5" applyFont="1" applyFill="1" applyBorder="1" applyAlignment="1" applyProtection="1">
      <alignment horizontal="center"/>
    </xf>
    <xf numFmtId="0" fontId="24" fillId="11" borderId="71" xfId="5" applyFont="1" applyFill="1" applyBorder="1" applyProtection="1"/>
    <xf numFmtId="0" fontId="24" fillId="6" borderId="0" xfId="5" applyFont="1" applyFill="1" applyBorder="1" applyProtection="1"/>
    <xf numFmtId="0" fontId="23" fillId="6" borderId="8" xfId="5" applyFont="1" applyFill="1" applyBorder="1" applyAlignment="1" applyProtection="1">
      <alignment vertical="top" wrapText="1"/>
    </xf>
    <xf numFmtId="0" fontId="23" fillId="6" borderId="68" xfId="5" applyFont="1" applyFill="1" applyBorder="1" applyAlignment="1" applyProtection="1">
      <alignment horizontal="center"/>
    </xf>
    <xf numFmtId="0" fontId="23" fillId="6" borderId="8" xfId="5" applyFont="1" applyFill="1" applyBorder="1" applyAlignment="1" applyProtection="1">
      <alignment horizontal="center"/>
    </xf>
    <xf numFmtId="0" fontId="24" fillId="6" borderId="15" xfId="5" applyFont="1" applyFill="1" applyBorder="1" applyProtection="1"/>
    <xf numFmtId="0" fontId="55" fillId="6" borderId="8" xfId="0" applyFont="1" applyFill="1" applyBorder="1" applyProtection="1"/>
    <xf numFmtId="0" fontId="24" fillId="6" borderId="68" xfId="5" applyFont="1" applyFill="1" applyBorder="1" applyAlignment="1" applyProtection="1">
      <alignment horizontal="left" vertical="top" wrapText="1"/>
    </xf>
    <xf numFmtId="0" fontId="24" fillId="6" borderId="8" xfId="5" applyFont="1" applyFill="1" applyBorder="1" applyProtection="1"/>
    <xf numFmtId="0" fontId="56" fillId="6" borderId="8" xfId="0" applyFont="1" applyFill="1" applyBorder="1" applyProtection="1"/>
    <xf numFmtId="0" fontId="24" fillId="6" borderId="68" xfId="5" applyFont="1" applyFill="1" applyBorder="1" applyAlignment="1" applyProtection="1">
      <alignment horizontal="center" vertical="top" wrapText="1"/>
    </xf>
    <xf numFmtId="169" fontId="24" fillId="6" borderId="15" xfId="5" applyNumberFormat="1" applyFont="1" applyFill="1" applyBorder="1" applyProtection="1"/>
    <xf numFmtId="0" fontId="24" fillId="6" borderId="8" xfId="5" applyFont="1" applyFill="1" applyBorder="1" applyAlignment="1" applyProtection="1">
      <alignment horizontal="left" vertical="top"/>
    </xf>
    <xf numFmtId="178" fontId="24" fillId="6" borderId="8" xfId="5" applyNumberFormat="1" applyFont="1" applyFill="1" applyBorder="1" applyProtection="1"/>
    <xf numFmtId="169" fontId="23" fillId="6" borderId="15" xfId="5" applyNumberFormat="1" applyFont="1" applyFill="1" applyBorder="1" applyAlignment="1" applyProtection="1">
      <alignment horizontal="center"/>
    </xf>
    <xf numFmtId="0" fontId="24" fillId="6" borderId="10" xfId="5" applyFont="1" applyFill="1" applyBorder="1" applyAlignment="1" applyProtection="1">
      <alignment horizontal="left" vertical="top"/>
    </xf>
    <xf numFmtId="0" fontId="24" fillId="6" borderId="70" xfId="5" applyFont="1" applyFill="1" applyBorder="1" applyAlignment="1" applyProtection="1">
      <alignment horizontal="left" vertical="top" wrapText="1"/>
    </xf>
    <xf numFmtId="178" fontId="24" fillId="6" borderId="10" xfId="5" applyNumberFormat="1" applyFont="1" applyFill="1" applyBorder="1" applyProtection="1"/>
    <xf numFmtId="169" fontId="24" fillId="6" borderId="17" xfId="5" applyNumberFormat="1" applyFont="1" applyFill="1" applyBorder="1" applyProtection="1"/>
    <xf numFmtId="0" fontId="24" fillId="6" borderId="0" xfId="5" applyFont="1" applyFill="1" applyBorder="1" applyAlignment="1" applyProtection="1">
      <alignment horizontal="left" vertical="top"/>
    </xf>
    <xf numFmtId="0" fontId="24" fillId="6" borderId="0" xfId="5" applyFont="1" applyFill="1" applyBorder="1" applyAlignment="1" applyProtection="1">
      <alignment horizontal="left" vertical="top" wrapText="1"/>
    </xf>
    <xf numFmtId="178" fontId="24" fillId="6" borderId="0" xfId="5" applyNumberFormat="1" applyFont="1" applyFill="1" applyBorder="1" applyProtection="1"/>
    <xf numFmtId="0" fontId="23" fillId="6" borderId="0" xfId="5" applyFont="1" applyFill="1" applyBorder="1" applyAlignment="1" applyProtection="1">
      <alignment horizontal="left" vertical="top"/>
    </xf>
    <xf numFmtId="0" fontId="55" fillId="11" borderId="46" xfId="0" applyFont="1" applyFill="1" applyBorder="1" applyProtection="1"/>
    <xf numFmtId="0" fontId="23" fillId="11" borderId="30" xfId="5" applyFont="1" applyFill="1" applyBorder="1" applyAlignment="1" applyProtection="1">
      <alignment horizontal="center"/>
    </xf>
    <xf numFmtId="169" fontId="24" fillId="11" borderId="4" xfId="5" applyNumberFormat="1" applyFont="1" applyFill="1" applyBorder="1" applyProtection="1"/>
    <xf numFmtId="0" fontId="55" fillId="0" borderId="67" xfId="0" applyFont="1" applyFill="1" applyBorder="1" applyProtection="1"/>
    <xf numFmtId="0" fontId="23" fillId="0" borderId="60" xfId="5" applyFont="1" applyFill="1" applyBorder="1" applyAlignment="1" applyProtection="1">
      <alignment horizontal="center"/>
    </xf>
    <xf numFmtId="178" fontId="23" fillId="6" borderId="0" xfId="5" applyNumberFormat="1" applyFont="1" applyFill="1" applyBorder="1" applyAlignment="1" applyProtection="1">
      <alignment horizontal="center"/>
    </xf>
    <xf numFmtId="169" fontId="24" fillId="6" borderId="34" xfId="5" applyNumberFormat="1" applyFont="1" applyFill="1" applyBorder="1" applyProtection="1"/>
    <xf numFmtId="0" fontId="56" fillId="6" borderId="67" xfId="0" applyFont="1" applyFill="1" applyBorder="1" applyAlignment="1" applyProtection="1">
      <alignment wrapText="1"/>
    </xf>
    <xf numFmtId="0" fontId="24" fillId="6" borderId="60" xfId="5" applyFont="1" applyFill="1" applyBorder="1" applyAlignment="1" applyProtection="1">
      <alignment horizontal="center"/>
    </xf>
    <xf numFmtId="0" fontId="24" fillId="6" borderId="67" xfId="5" applyFont="1" applyFill="1" applyBorder="1" applyAlignment="1" applyProtection="1">
      <alignment wrapText="1"/>
    </xf>
    <xf numFmtId="0" fontId="24" fillId="6" borderId="60" xfId="5" applyFont="1" applyFill="1" applyBorder="1" applyProtection="1"/>
    <xf numFmtId="0" fontId="23" fillId="6" borderId="67" xfId="0" applyFont="1" applyFill="1" applyBorder="1" applyProtection="1"/>
    <xf numFmtId="0" fontId="24" fillId="6" borderId="67" xfId="5" applyFont="1" applyFill="1" applyBorder="1" applyProtection="1"/>
    <xf numFmtId="0" fontId="55" fillId="11" borderId="67" xfId="0" applyFont="1" applyFill="1" applyBorder="1" applyProtection="1"/>
    <xf numFmtId="0" fontId="23" fillId="11" borderId="60" xfId="5" applyFont="1" applyFill="1" applyBorder="1" applyAlignment="1" applyProtection="1">
      <alignment horizontal="center"/>
    </xf>
    <xf numFmtId="0" fontId="55" fillId="6" borderId="67" xfId="0" applyFont="1" applyFill="1" applyBorder="1" applyProtection="1"/>
    <xf numFmtId="0" fontId="23" fillId="6" borderId="60" xfId="5" applyFont="1" applyFill="1" applyBorder="1" applyAlignment="1" applyProtection="1">
      <alignment horizontal="center"/>
    </xf>
    <xf numFmtId="0" fontId="57" fillId="6" borderId="67" xfId="0" applyFont="1" applyFill="1" applyBorder="1" applyAlignment="1" applyProtection="1">
      <alignment vertical="center" wrapText="1"/>
    </xf>
    <xf numFmtId="0" fontId="58" fillId="0" borderId="67" xfId="0" applyFont="1" applyFill="1" applyBorder="1" applyAlignment="1" applyProtection="1">
      <alignment vertical="center" wrapText="1"/>
    </xf>
    <xf numFmtId="0" fontId="24" fillId="6" borderId="69" xfId="5" applyFont="1" applyFill="1" applyBorder="1" applyProtection="1"/>
    <xf numFmtId="41" fontId="24" fillId="6" borderId="44" xfId="5" applyNumberFormat="1" applyFont="1" applyFill="1" applyBorder="1" applyProtection="1"/>
    <xf numFmtId="169" fontId="24" fillId="11" borderId="34" xfId="5" applyNumberFormat="1" applyFont="1" applyFill="1" applyBorder="1" applyProtection="1"/>
    <xf numFmtId="169" fontId="24" fillId="6" borderId="27" xfId="5" applyNumberFormat="1" applyFont="1" applyFill="1" applyBorder="1" applyProtection="1"/>
    <xf numFmtId="169" fontId="24" fillId="6" borderId="0" xfId="5" applyNumberFormat="1" applyFont="1" applyFill="1" applyProtection="1"/>
    <xf numFmtId="178" fontId="23" fillId="11" borderId="0" xfId="5" quotePrefix="1" applyNumberFormat="1" applyFont="1" applyFill="1" applyBorder="1" applyAlignment="1" applyProtection="1">
      <alignment horizontal="center"/>
    </xf>
    <xf numFmtId="178" fontId="23" fillId="6" borderId="0" xfId="5" quotePrefix="1" applyNumberFormat="1" applyFont="1" applyFill="1" applyBorder="1" applyAlignment="1" applyProtection="1">
      <alignment horizontal="center"/>
    </xf>
    <xf numFmtId="176" fontId="24" fillId="6" borderId="22" xfId="5" applyNumberFormat="1" applyFont="1" applyFill="1" applyBorder="1" applyProtection="1"/>
    <xf numFmtId="0" fontId="14" fillId="6" borderId="0" xfId="5" applyFont="1" applyFill="1" applyProtection="1"/>
    <xf numFmtId="41" fontId="18" fillId="6" borderId="0" xfId="5" applyNumberFormat="1" applyFill="1" applyProtection="1"/>
    <xf numFmtId="0" fontId="21" fillId="6" borderId="0" xfId="5" applyFont="1" applyFill="1" applyAlignment="1" applyProtection="1">
      <alignment horizontal="left"/>
    </xf>
    <xf numFmtId="0" fontId="18" fillId="6" borderId="0" xfId="5" applyFont="1" applyFill="1" applyAlignment="1" applyProtection="1">
      <alignment horizontal="left"/>
    </xf>
    <xf numFmtId="0" fontId="13" fillId="6" borderId="0" xfId="5" applyFont="1" applyFill="1" applyProtection="1"/>
    <xf numFmtId="0" fontId="24" fillId="6" borderId="0" xfId="5" applyFont="1" applyFill="1" applyProtection="1"/>
    <xf numFmtId="41" fontId="24" fillId="6" borderId="0" xfId="5" applyNumberFormat="1" applyFont="1" applyFill="1" applyProtection="1"/>
    <xf numFmtId="37" fontId="14" fillId="0" borderId="0" xfId="9" applyNumberFormat="1" applyFont="1" applyFill="1" applyBorder="1" applyAlignment="1" applyProtection="1"/>
    <xf numFmtId="167" fontId="13" fillId="0" borderId="0" xfId="8" applyNumberFormat="1" applyFont="1" applyBorder="1" applyAlignment="1" applyProtection="1">
      <protection locked="0"/>
    </xf>
    <xf numFmtId="171" fontId="13" fillId="4" borderId="58" xfId="0" applyNumberFormat="1" applyFont="1" applyFill="1" applyBorder="1" applyProtection="1">
      <protection locked="0"/>
    </xf>
    <xf numFmtId="9" fontId="18" fillId="5" borderId="44" xfId="10" applyFont="1" applyFill="1" applyBorder="1" applyProtection="1"/>
    <xf numFmtId="171" fontId="18" fillId="0" borderId="51" xfId="0" applyNumberFormat="1" applyFont="1" applyFill="1" applyBorder="1" applyProtection="1"/>
    <xf numFmtId="171" fontId="18" fillId="0" borderId="90" xfId="0" applyNumberFormat="1" applyFont="1" applyFill="1" applyBorder="1" applyProtection="1"/>
    <xf numFmtId="180" fontId="13" fillId="9" borderId="110" xfId="1" applyNumberFormat="1" applyFont="1" applyFill="1" applyBorder="1" applyAlignment="1" applyProtection="1">
      <alignment horizontal="center"/>
      <protection locked="0"/>
    </xf>
    <xf numFmtId="180" fontId="13" fillId="9" borderId="42" xfId="1" applyNumberFormat="1" applyFont="1" applyFill="1" applyBorder="1" applyAlignment="1" applyProtection="1">
      <alignment horizontal="center"/>
      <protection locked="0"/>
    </xf>
    <xf numFmtId="180" fontId="13" fillId="9" borderId="44" xfId="1" applyNumberFormat="1" applyFont="1" applyFill="1" applyBorder="1" applyAlignment="1" applyProtection="1">
      <alignment horizontal="center"/>
      <protection locked="0"/>
    </xf>
    <xf numFmtId="180" fontId="13" fillId="9" borderId="118" xfId="1" applyNumberFormat="1" applyFont="1" applyFill="1" applyBorder="1" applyAlignment="1" applyProtection="1">
      <alignment horizontal="center"/>
      <protection locked="0"/>
    </xf>
    <xf numFmtId="180" fontId="13" fillId="9" borderId="111" xfId="1" applyNumberFormat="1" applyFont="1" applyFill="1" applyBorder="1" applyAlignment="1" applyProtection="1">
      <alignment horizontal="center"/>
      <protection locked="0"/>
    </xf>
    <xf numFmtId="0" fontId="13" fillId="0" borderId="0" xfId="7" quotePrefix="1" applyFont="1" applyBorder="1" applyAlignment="1">
      <alignment vertical="top"/>
    </xf>
    <xf numFmtId="37" fontId="18" fillId="0" borderId="136" xfId="9" applyNumberFormat="1" applyFont="1" applyBorder="1" applyAlignment="1" applyProtection="1">
      <protection locked="0"/>
    </xf>
    <xf numFmtId="167" fontId="13" fillId="0" borderId="14" xfId="9" applyNumberFormat="1" applyFont="1" applyBorder="1" applyAlignment="1" applyProtection="1">
      <alignment horizontal="left"/>
      <protection locked="0"/>
    </xf>
    <xf numFmtId="167" fontId="13" fillId="0" borderId="8" xfId="8" applyNumberFormat="1" applyFont="1" applyBorder="1" applyAlignment="1" applyProtection="1">
      <protection locked="0"/>
    </xf>
    <xf numFmtId="167" fontId="13" fillId="0" borderId="14" xfId="9" applyNumberFormat="1" applyFont="1" applyBorder="1" applyAlignment="1" applyProtection="1">
      <protection locked="0"/>
    </xf>
    <xf numFmtId="37" fontId="13" fillId="0" borderId="0" xfId="8" applyNumberFormat="1" applyFont="1" applyBorder="1" applyAlignment="1" applyProtection="1">
      <protection locked="0"/>
    </xf>
    <xf numFmtId="0" fontId="13" fillId="0" borderId="0" xfId="0" applyFont="1" applyAlignment="1" applyProtection="1">
      <alignment horizontal="left" wrapText="1"/>
      <protection locked="0"/>
    </xf>
    <xf numFmtId="0" fontId="13" fillId="0" borderId="22" xfId="0" applyFont="1" applyBorder="1" applyAlignment="1" applyProtection="1">
      <alignment horizontal="left" wrapText="1"/>
      <protection locked="0"/>
    </xf>
    <xf numFmtId="0" fontId="14" fillId="0" borderId="0" xfId="0" applyFont="1" applyAlignment="1" applyProtection="1">
      <alignment horizontal="left" wrapText="1"/>
    </xf>
    <xf numFmtId="37" fontId="14" fillId="0" borderId="137" xfId="0" applyNumberFormat="1" applyFont="1" applyFill="1" applyBorder="1" applyAlignment="1" applyProtection="1">
      <alignment horizontal="left" wrapText="1"/>
    </xf>
    <xf numFmtId="174" fontId="14" fillId="6" borderId="138" xfId="0" applyNumberFormat="1" applyFont="1" applyFill="1" applyBorder="1" applyAlignment="1" applyProtection="1">
      <alignment horizontal="right" wrapText="1"/>
    </xf>
    <xf numFmtId="174" fontId="14" fillId="6" borderId="102" xfId="0" applyNumberFormat="1" applyFont="1" applyFill="1" applyBorder="1" applyAlignment="1" applyProtection="1">
      <alignment horizontal="right" wrapText="1"/>
    </xf>
    <xf numFmtId="37" fontId="13" fillId="0" borderId="140" xfId="0" applyNumberFormat="1" applyFont="1" applyFill="1" applyBorder="1" applyAlignment="1" applyProtection="1">
      <alignment horizontal="left" wrapText="1"/>
    </xf>
    <xf numFmtId="174" fontId="18" fillId="3" borderId="59" xfId="0" applyNumberFormat="1" applyFont="1" applyFill="1" applyBorder="1" applyAlignment="1" applyProtection="1">
      <alignment horizontal="right"/>
    </xf>
    <xf numFmtId="37" fontId="13" fillId="0" borderId="0" xfId="9" applyNumberFormat="1" applyFont="1" applyBorder="1" applyAlignment="1" applyProtection="1">
      <protection locked="0"/>
    </xf>
    <xf numFmtId="167" fontId="13" fillId="0" borderId="0" xfId="9" applyNumberFormat="1" applyFont="1" applyAlignment="1" applyProtection="1">
      <protection locked="0"/>
    </xf>
    <xf numFmtId="37" fontId="13" fillId="0" borderId="22" xfId="9" applyNumberFormat="1" applyFont="1" applyBorder="1" applyAlignment="1" applyProtection="1">
      <protection locked="0"/>
    </xf>
    <xf numFmtId="167" fontId="13" fillId="0" borderId="22" xfId="9" applyNumberFormat="1" applyFont="1" applyBorder="1" applyAlignment="1" applyProtection="1">
      <protection locked="0"/>
    </xf>
    <xf numFmtId="167" fontId="13" fillId="0" borderId="0" xfId="9" applyNumberFormat="1" applyFont="1" applyBorder="1" applyAlignment="1" applyProtection="1">
      <protection locked="0"/>
    </xf>
    <xf numFmtId="0" fontId="14" fillId="0" borderId="3" xfId="0" applyFont="1" applyFill="1" applyBorder="1" applyAlignment="1" applyProtection="1">
      <alignment horizontal="center" vertical="center" wrapText="1"/>
    </xf>
    <xf numFmtId="0" fontId="14" fillId="0" borderId="19" xfId="0" applyFont="1" applyBorder="1" applyAlignment="1" applyProtection="1">
      <alignment horizontal="center" vertical="center" wrapText="1"/>
    </xf>
    <xf numFmtId="173" fontId="23" fillId="3" borderId="84" xfId="0" applyNumberFormat="1" applyFont="1" applyFill="1" applyBorder="1" applyAlignment="1" applyProtection="1">
      <alignment horizontal="right" vertical="center" wrapText="1"/>
    </xf>
    <xf numFmtId="0" fontId="18" fillId="2" borderId="4" xfId="0" applyFont="1" applyFill="1" applyBorder="1" applyAlignment="1" applyProtection="1">
      <alignment horizontal="center" vertical="center" wrapText="1"/>
    </xf>
    <xf numFmtId="0" fontId="18" fillId="2" borderId="36" xfId="0" applyFont="1" applyFill="1" applyBorder="1" applyAlignment="1" applyProtection="1">
      <alignment horizontal="center" vertical="center" wrapText="1"/>
    </xf>
    <xf numFmtId="0" fontId="13" fillId="2" borderId="36" xfId="0" applyFont="1" applyFill="1" applyBorder="1" applyAlignment="1" applyProtection="1">
      <alignment horizontal="center" vertical="center" wrapText="1"/>
    </xf>
    <xf numFmtId="0" fontId="18" fillId="2" borderId="34"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24" fillId="0" borderId="39" xfId="0" applyFont="1" applyFill="1" applyBorder="1" applyAlignment="1" applyProtection="1">
      <alignment horizontal="center" vertical="center" wrapText="1"/>
    </xf>
    <xf numFmtId="0" fontId="24" fillId="0" borderId="40" xfId="0" applyFont="1" applyFill="1" applyBorder="1" applyAlignment="1" applyProtection="1">
      <alignment horizontal="center" vertical="center" wrapText="1"/>
    </xf>
    <xf numFmtId="0" fontId="18" fillId="0" borderId="4" xfId="0" applyFont="1" applyFill="1" applyBorder="1" applyAlignment="1" applyProtection="1">
      <alignment horizontal="center" vertical="center" wrapText="1"/>
    </xf>
    <xf numFmtId="0" fontId="18" fillId="0" borderId="36" xfId="0" applyFont="1" applyFill="1" applyBorder="1" applyAlignment="1" applyProtection="1">
      <alignment horizontal="center" vertical="center" wrapText="1"/>
    </xf>
    <xf numFmtId="0" fontId="24" fillId="0" borderId="36" xfId="0" applyFont="1" applyFill="1" applyBorder="1" applyAlignment="1" applyProtection="1">
      <alignment horizontal="center" vertical="center" wrapText="1"/>
    </xf>
    <xf numFmtId="0" fontId="24" fillId="0" borderId="38" xfId="0" applyFont="1" applyFill="1" applyBorder="1" applyAlignment="1" applyProtection="1">
      <alignment horizontal="center" vertical="center" wrapText="1"/>
    </xf>
    <xf numFmtId="0" fontId="18" fillId="0" borderId="55" xfId="0" applyFont="1" applyFill="1" applyBorder="1" applyAlignment="1" applyProtection="1">
      <alignment horizontal="center" vertical="center" wrapText="1"/>
    </xf>
    <xf numFmtId="0" fontId="18" fillId="0" borderId="51" xfId="0" applyFont="1" applyFill="1" applyBorder="1" applyAlignment="1" applyProtection="1">
      <alignment horizontal="center" vertical="center" wrapText="1"/>
    </xf>
    <xf numFmtId="0" fontId="23" fillId="6" borderId="8" xfId="5" applyFont="1" applyFill="1" applyBorder="1" applyAlignment="1" applyProtection="1">
      <alignment horizontal="left" vertical="center"/>
    </xf>
    <xf numFmtId="0" fontId="24" fillId="6" borderId="68" xfId="5" applyFont="1" applyFill="1" applyBorder="1" applyAlignment="1" applyProtection="1">
      <alignment horizontal="center" vertical="center" wrapText="1"/>
    </xf>
    <xf numFmtId="169" fontId="59" fillId="11" borderId="15" xfId="5" applyNumberFormat="1" applyFont="1" applyFill="1" applyBorder="1" applyAlignment="1" applyProtection="1">
      <alignment horizontal="center" vertical="center"/>
    </xf>
    <xf numFmtId="37" fontId="18" fillId="0" borderId="142" xfId="8" applyNumberFormat="1" applyFont="1" applyBorder="1" applyAlignment="1" applyProtection="1"/>
    <xf numFmtId="171" fontId="0" fillId="4" borderId="21" xfId="0" applyNumberFormat="1" applyFill="1" applyBorder="1" applyProtection="1">
      <protection locked="0"/>
    </xf>
    <xf numFmtId="171" fontId="0" fillId="4" borderId="111" xfId="0" applyNumberFormat="1" applyFill="1" applyBorder="1" applyProtection="1">
      <protection locked="0"/>
    </xf>
    <xf numFmtId="171" fontId="0" fillId="4" borderId="113" xfId="0" applyNumberFormat="1" applyFill="1" applyBorder="1" applyProtection="1">
      <protection locked="0"/>
    </xf>
    <xf numFmtId="171" fontId="0" fillId="4" borderId="28" xfId="0" applyNumberFormat="1" applyFill="1" applyBorder="1" applyProtection="1">
      <protection locked="0"/>
    </xf>
    <xf numFmtId="171" fontId="18" fillId="4" borderId="113" xfId="0" applyNumberFormat="1" applyFont="1" applyFill="1" applyBorder="1" applyProtection="1">
      <protection locked="0"/>
    </xf>
    <xf numFmtId="171" fontId="18" fillId="4" borderId="28" xfId="0" applyNumberFormat="1" applyFont="1" applyFill="1" applyBorder="1" applyProtection="1">
      <protection locked="0"/>
    </xf>
    <xf numFmtId="171" fontId="0" fillId="0" borderId="8" xfId="0" applyNumberFormat="1" applyFill="1" applyBorder="1" applyProtection="1"/>
    <xf numFmtId="171" fontId="0" fillId="0" borderId="15" xfId="0" applyNumberFormat="1" applyFill="1" applyBorder="1" applyProtection="1"/>
    <xf numFmtId="171" fontId="13" fillId="4" borderId="113" xfId="0" applyNumberFormat="1" applyFont="1" applyFill="1" applyBorder="1" applyProtection="1">
      <protection locked="0"/>
    </xf>
    <xf numFmtId="171" fontId="13" fillId="4" borderId="28" xfId="0" applyNumberFormat="1" applyFont="1" applyFill="1" applyBorder="1" applyProtection="1">
      <protection locked="0"/>
    </xf>
    <xf numFmtId="171" fontId="0" fillId="0" borderId="10" xfId="0" applyNumberFormat="1" applyFill="1" applyBorder="1" applyProtection="1"/>
    <xf numFmtId="171" fontId="0" fillId="0" borderId="17" xfId="0" applyNumberFormat="1" applyFill="1" applyBorder="1" applyProtection="1"/>
    <xf numFmtId="0" fontId="14" fillId="2" borderId="116" xfId="0" quotePrefix="1" applyFont="1" applyFill="1" applyBorder="1" applyAlignment="1" applyProtection="1">
      <alignment horizontal="center"/>
    </xf>
    <xf numFmtId="0" fontId="14" fillId="2" borderId="115" xfId="0" applyFont="1" applyFill="1" applyBorder="1" applyAlignment="1" applyProtection="1">
      <alignment horizontal="center"/>
    </xf>
    <xf numFmtId="0" fontId="13" fillId="0" borderId="49" xfId="0" applyFont="1" applyBorder="1" applyAlignment="1" applyProtection="1">
      <alignment horizontal="left" indent="1"/>
    </xf>
    <xf numFmtId="0" fontId="13" fillId="6" borderId="22" xfId="5" quotePrefix="1" applyFont="1" applyFill="1" applyBorder="1" applyAlignment="1" applyProtection="1">
      <alignment horizontal="left" wrapText="1"/>
      <protection locked="0"/>
    </xf>
    <xf numFmtId="0" fontId="13" fillId="6" borderId="104" xfId="5" quotePrefix="1" applyFont="1" applyFill="1" applyBorder="1" applyAlignment="1" applyProtection="1">
      <alignment horizontal="left" wrapText="1"/>
      <protection locked="0"/>
    </xf>
    <xf numFmtId="0" fontId="21" fillId="6" borderId="22" xfId="5" applyFont="1" applyFill="1" applyBorder="1" applyAlignment="1" applyProtection="1">
      <alignment horizontal="left"/>
      <protection locked="0"/>
    </xf>
    <xf numFmtId="0" fontId="21" fillId="6" borderId="104" xfId="5" applyFont="1" applyFill="1" applyBorder="1" applyAlignment="1" applyProtection="1">
      <alignment horizontal="left"/>
      <protection locked="0"/>
    </xf>
    <xf numFmtId="179" fontId="14" fillId="9" borderId="61" xfId="0" applyNumberFormat="1" applyFont="1" applyFill="1" applyBorder="1" applyAlignment="1" applyProtection="1">
      <alignment horizontal="center"/>
    </xf>
    <xf numFmtId="176" fontId="23" fillId="6" borderId="15" xfId="5" applyNumberFormat="1" applyFont="1" applyFill="1" applyBorder="1" applyAlignment="1" applyProtection="1">
      <alignment horizontal="center"/>
    </xf>
    <xf numFmtId="0" fontId="37" fillId="6" borderId="0" xfId="5" applyFont="1" applyFill="1" applyProtection="1"/>
    <xf numFmtId="176" fontId="24" fillId="6" borderId="0" xfId="5" applyNumberFormat="1" applyFont="1" applyFill="1" applyBorder="1" applyProtection="1"/>
    <xf numFmtId="0" fontId="23" fillId="11" borderId="5" xfId="5" applyFont="1" applyFill="1" applyBorder="1" applyAlignment="1" applyProtection="1">
      <alignment horizontal="left" vertical="top"/>
    </xf>
    <xf numFmtId="0" fontId="24" fillId="11" borderId="62" xfId="5" applyFont="1" applyFill="1" applyBorder="1" applyAlignment="1" applyProtection="1">
      <alignment horizontal="left" vertical="top" wrapText="1"/>
    </xf>
    <xf numFmtId="0" fontId="24" fillId="11" borderId="23" xfId="5" applyFont="1" applyFill="1" applyBorder="1" applyAlignment="1" applyProtection="1">
      <alignment horizontal="left" vertical="top" wrapText="1"/>
    </xf>
    <xf numFmtId="0" fontId="24" fillId="11" borderId="105" xfId="5" applyFont="1" applyFill="1" applyBorder="1" applyAlignment="1" applyProtection="1">
      <alignment horizontal="left" vertical="top" wrapText="1"/>
    </xf>
    <xf numFmtId="176" fontId="24" fillId="11" borderId="144" xfId="5" applyNumberFormat="1" applyFont="1" applyFill="1" applyBorder="1" applyProtection="1"/>
    <xf numFmtId="0" fontId="23" fillId="0" borderId="68" xfId="5" applyFont="1" applyFill="1" applyBorder="1" applyAlignment="1" applyProtection="1">
      <alignment horizontal="center"/>
    </xf>
    <xf numFmtId="0" fontId="23" fillId="0" borderId="8" xfId="5" applyFont="1" applyFill="1" applyBorder="1" applyAlignment="1" applyProtection="1">
      <alignment horizontal="center"/>
    </xf>
    <xf numFmtId="0" fontId="23" fillId="0" borderId="0" xfId="5" applyFont="1" applyFill="1" applyBorder="1" applyAlignment="1" applyProtection="1">
      <alignment horizontal="center"/>
    </xf>
    <xf numFmtId="0" fontId="24" fillId="6" borderId="70" xfId="5" applyFont="1" applyFill="1" applyBorder="1" applyAlignment="1" applyProtection="1">
      <alignment horizontal="center"/>
    </xf>
    <xf numFmtId="176" fontId="48" fillId="6" borderId="10" xfId="5" applyNumberFormat="1" applyFont="1" applyFill="1" applyBorder="1" applyProtection="1"/>
    <xf numFmtId="176" fontId="48" fillId="6" borderId="11" xfId="5" applyNumberFormat="1" applyFont="1" applyFill="1" applyBorder="1" applyProtection="1"/>
    <xf numFmtId="176" fontId="48" fillId="6" borderId="17" xfId="5" applyNumberFormat="1" applyFont="1" applyFill="1" applyBorder="1" applyProtection="1"/>
    <xf numFmtId="0" fontId="24" fillId="6" borderId="68" xfId="5" applyFont="1" applyFill="1" applyBorder="1" applyAlignment="1" applyProtection="1">
      <alignment horizontal="center"/>
    </xf>
    <xf numFmtId="0" fontId="24" fillId="6" borderId="8" xfId="5" applyFont="1" applyFill="1" applyBorder="1" applyAlignment="1" applyProtection="1">
      <alignment horizontal="center"/>
    </xf>
    <xf numFmtId="0" fontId="23" fillId="6" borderId="0" xfId="5" applyFont="1" applyFill="1" applyBorder="1" applyAlignment="1" applyProtection="1">
      <alignment horizontal="center" wrapText="1"/>
    </xf>
    <xf numFmtId="0" fontId="24" fillId="6" borderId="8" xfId="5" applyFont="1" applyFill="1" applyBorder="1" applyAlignment="1" applyProtection="1">
      <alignment wrapText="1"/>
    </xf>
    <xf numFmtId="0" fontId="24" fillId="6" borderId="10" xfId="5" applyFont="1" applyFill="1" applyBorder="1" applyProtection="1"/>
    <xf numFmtId="41" fontId="24" fillId="6" borderId="70" xfId="5" applyNumberFormat="1" applyFont="1" applyFill="1" applyBorder="1" applyProtection="1"/>
    <xf numFmtId="41" fontId="24" fillId="6" borderId="10" xfId="5" applyNumberFormat="1" applyFont="1" applyFill="1" applyBorder="1" applyProtection="1"/>
    <xf numFmtId="41" fontId="24" fillId="6" borderId="11" xfId="5" applyNumberFormat="1" applyFont="1" applyFill="1" applyBorder="1" applyProtection="1"/>
    <xf numFmtId="0" fontId="24" fillId="11" borderId="119" xfId="5" applyFont="1" applyFill="1" applyBorder="1" applyAlignment="1" applyProtection="1">
      <alignment horizontal="center"/>
    </xf>
    <xf numFmtId="177" fontId="48" fillId="9" borderId="113" xfId="5" applyNumberFormat="1" applyFont="1" applyFill="1" applyBorder="1" applyProtection="1">
      <protection locked="0"/>
    </xf>
    <xf numFmtId="177" fontId="48" fillId="9" borderId="1" xfId="5" applyNumberFormat="1" applyFont="1" applyFill="1" applyBorder="1" applyProtection="1">
      <protection locked="0"/>
    </xf>
    <xf numFmtId="177" fontId="23" fillId="5" borderId="57" xfId="0" applyNumberFormat="1" applyFont="1" applyFill="1" applyBorder="1" applyAlignment="1" applyProtection="1">
      <alignment horizontal="right" vertical="top" wrapText="1"/>
    </xf>
    <xf numFmtId="0" fontId="13" fillId="6" borderId="11" xfId="15" applyFill="1" applyBorder="1" applyProtection="1"/>
    <xf numFmtId="0" fontId="13" fillId="11" borderId="105" xfId="15" applyFont="1" applyFill="1" applyBorder="1" applyProtection="1"/>
    <xf numFmtId="0" fontId="55" fillId="0" borderId="8" xfId="0" applyFont="1" applyFill="1" applyBorder="1" applyProtection="1"/>
    <xf numFmtId="0" fontId="56" fillId="6" borderId="10" xfId="0" applyFont="1" applyFill="1" applyBorder="1" applyAlignment="1" applyProtection="1">
      <alignment wrapText="1"/>
    </xf>
    <xf numFmtId="0" fontId="56" fillId="6" borderId="8" xfId="0" applyFont="1" applyFill="1" applyBorder="1" applyAlignment="1" applyProtection="1">
      <alignment wrapText="1"/>
    </xf>
    <xf numFmtId="0" fontId="24" fillId="6" borderId="68" xfId="15" applyFont="1" applyFill="1" applyBorder="1" applyAlignment="1" applyProtection="1">
      <alignment horizontal="center"/>
    </xf>
    <xf numFmtId="9" fontId="13" fillId="6" borderId="15" xfId="10" applyFont="1" applyFill="1" applyBorder="1" applyProtection="1"/>
    <xf numFmtId="0" fontId="24" fillId="6" borderId="8" xfId="15" applyFont="1" applyFill="1" applyBorder="1" applyAlignment="1" applyProtection="1">
      <alignment wrapText="1"/>
    </xf>
    <xf numFmtId="0" fontId="13" fillId="6" borderId="11" xfId="15" applyFont="1" applyFill="1" applyBorder="1" applyProtection="1"/>
    <xf numFmtId="0" fontId="13" fillId="6" borderId="17" xfId="15" applyFill="1" applyBorder="1" applyProtection="1"/>
    <xf numFmtId="0" fontId="56" fillId="6" borderId="0" xfId="0" applyFont="1" applyFill="1" applyBorder="1" applyAlignment="1" applyProtection="1">
      <alignment wrapText="1"/>
    </xf>
    <xf numFmtId="0" fontId="13" fillId="6" borderId="0" xfId="15" applyFont="1" applyFill="1" applyBorder="1" applyAlignment="1" applyProtection="1">
      <alignment horizontal="center" wrapText="1"/>
    </xf>
    <xf numFmtId="0" fontId="18" fillId="6" borderId="0" xfId="5" applyFill="1" applyBorder="1" applyProtection="1"/>
    <xf numFmtId="176" fontId="48" fillId="0" borderId="8" xfId="15" applyNumberFormat="1" applyFont="1" applyFill="1" applyBorder="1" applyProtection="1"/>
    <xf numFmtId="176" fontId="48" fillId="6" borderId="5" xfId="5" applyNumberFormat="1" applyFont="1" applyFill="1" applyBorder="1" applyProtection="1"/>
    <xf numFmtId="176" fontId="48" fillId="6" borderId="6" xfId="5" applyNumberFormat="1" applyFont="1" applyFill="1" applyBorder="1" applyProtection="1"/>
    <xf numFmtId="0" fontId="13" fillId="6" borderId="15" xfId="15" applyFont="1" applyFill="1" applyBorder="1" applyAlignment="1" applyProtection="1">
      <alignment horizontal="center" wrapText="1"/>
    </xf>
    <xf numFmtId="0" fontId="24" fillId="6" borderId="62" xfId="5" applyFont="1" applyFill="1" applyBorder="1" applyAlignment="1" applyProtection="1">
      <alignment horizontal="center"/>
    </xf>
    <xf numFmtId="176" fontId="48" fillId="9" borderId="19" xfId="5" applyNumberFormat="1" applyFont="1" applyFill="1" applyBorder="1" applyProtection="1">
      <protection locked="0"/>
    </xf>
    <xf numFmtId="173" fontId="24" fillId="4" borderId="19" xfId="0" applyNumberFormat="1" applyFont="1" applyFill="1" applyBorder="1" applyAlignment="1" applyProtection="1">
      <alignment horizontal="right" vertical="top" wrapText="1"/>
      <protection locked="0"/>
    </xf>
    <xf numFmtId="176" fontId="48" fillId="6" borderId="0" xfId="15" applyNumberFormat="1" applyFont="1" applyFill="1" applyBorder="1" applyProtection="1"/>
    <xf numFmtId="0" fontId="13" fillId="9" borderId="19" xfId="15" applyFill="1" applyBorder="1" applyProtection="1">
      <protection locked="0"/>
    </xf>
    <xf numFmtId="0" fontId="13" fillId="6" borderId="0" xfId="15" applyFont="1" applyFill="1" applyBorder="1" applyProtection="1"/>
    <xf numFmtId="0" fontId="13" fillId="6" borderId="0" xfId="15" applyFill="1" applyBorder="1" applyProtection="1"/>
    <xf numFmtId="176" fontId="48" fillId="9" borderId="19" xfId="15" applyNumberFormat="1" applyFont="1" applyFill="1" applyBorder="1" applyProtection="1">
      <protection locked="0"/>
    </xf>
    <xf numFmtId="0" fontId="24" fillId="0" borderId="33" xfId="0" applyFont="1" applyFill="1" applyBorder="1" applyAlignment="1" applyProtection="1">
      <alignment horizontal="left" wrapText="1" indent="1"/>
    </xf>
    <xf numFmtId="171" fontId="13" fillId="11" borderId="44" xfId="0" applyNumberFormat="1" applyFont="1" applyFill="1" applyBorder="1" applyProtection="1"/>
    <xf numFmtId="0" fontId="23" fillId="0" borderId="19" xfId="0" applyFont="1" applyBorder="1" applyAlignment="1" applyProtection="1">
      <alignment horizontal="center" vertical="top" wrapText="1"/>
    </xf>
    <xf numFmtId="171" fontId="13" fillId="11" borderId="30" xfId="0" applyNumberFormat="1" applyFont="1" applyFill="1" applyBorder="1" applyProtection="1"/>
    <xf numFmtId="0" fontId="24" fillId="6" borderId="8" xfId="15" applyFont="1" applyFill="1" applyBorder="1" applyProtection="1"/>
    <xf numFmtId="0" fontId="14" fillId="0" borderId="3" xfId="0" applyFont="1" applyBorder="1" applyAlignment="1" applyProtection="1">
      <alignment horizontal="center" vertical="center" wrapText="1"/>
    </xf>
    <xf numFmtId="173" fontId="23" fillId="3" borderId="85" xfId="0" applyNumberFormat="1" applyFont="1" applyFill="1" applyBorder="1" applyAlignment="1" applyProtection="1">
      <alignment horizontal="right" vertical="center" wrapText="1"/>
    </xf>
    <xf numFmtId="0" fontId="24" fillId="0" borderId="37" xfId="0" applyFont="1" applyFill="1" applyBorder="1" applyAlignment="1" applyProtection="1">
      <alignment horizontal="center" vertical="center" wrapText="1"/>
    </xf>
    <xf numFmtId="177" fontId="24" fillId="6" borderId="0" xfId="15" applyNumberFormat="1" applyFont="1" applyFill="1" applyBorder="1" applyProtection="1"/>
    <xf numFmtId="0" fontId="18" fillId="6" borderId="8" xfId="5" applyFill="1" applyBorder="1" applyProtection="1"/>
    <xf numFmtId="0" fontId="24" fillId="6" borderId="8" xfId="15" quotePrefix="1" applyFont="1" applyFill="1" applyBorder="1" applyAlignment="1" applyProtection="1">
      <alignment wrapText="1"/>
    </xf>
    <xf numFmtId="0" fontId="24" fillId="6" borderId="68" xfId="15" applyFont="1" applyFill="1" applyBorder="1" applyProtection="1"/>
    <xf numFmtId="0" fontId="32" fillId="0" borderId="3" xfId="7" applyFont="1" applyBorder="1" applyAlignment="1">
      <alignment vertical="top" wrapText="1"/>
    </xf>
    <xf numFmtId="173" fontId="14" fillId="3" borderId="83" xfId="0" applyNumberFormat="1" applyFont="1" applyFill="1" applyBorder="1" applyAlignment="1" applyProtection="1">
      <alignment vertical="center"/>
    </xf>
    <xf numFmtId="9" fontId="13" fillId="5" borderId="19" xfId="10" applyNumberFormat="1" applyFont="1" applyFill="1" applyBorder="1" applyProtection="1"/>
    <xf numFmtId="9" fontId="18" fillId="11" borderId="67" xfId="0" applyNumberFormat="1" applyFont="1" applyFill="1" applyBorder="1" applyProtection="1"/>
    <xf numFmtId="9" fontId="18" fillId="11" borderId="69" xfId="0" applyNumberFormat="1" applyFont="1" applyFill="1" applyBorder="1" applyProtection="1"/>
    <xf numFmtId="9" fontId="13" fillId="5" borderId="1" xfId="10" applyNumberFormat="1" applyFont="1" applyFill="1" applyBorder="1" applyProtection="1"/>
    <xf numFmtId="9" fontId="18" fillId="11" borderId="67" xfId="10" applyNumberFormat="1" applyFont="1" applyFill="1" applyBorder="1" applyProtection="1"/>
    <xf numFmtId="9" fontId="18" fillId="11" borderId="69" xfId="10" applyNumberFormat="1" applyFont="1" applyFill="1" applyBorder="1" applyProtection="1"/>
    <xf numFmtId="9" fontId="13" fillId="11" borderId="4" xfId="10" applyNumberFormat="1" applyFont="1" applyFill="1" applyBorder="1" applyProtection="1"/>
    <xf numFmtId="9" fontId="13" fillId="11" borderId="27" xfId="10" applyNumberFormat="1" applyFont="1" applyFill="1" applyBorder="1" applyProtection="1"/>
    <xf numFmtId="9" fontId="18" fillId="11" borderId="80" xfId="10" applyNumberFormat="1" applyFont="1" applyFill="1" applyBorder="1" applyProtection="1"/>
    <xf numFmtId="9" fontId="14" fillId="5" borderId="43" xfId="10" applyNumberFormat="1" applyFont="1" applyFill="1" applyBorder="1" applyProtection="1"/>
    <xf numFmtId="9" fontId="18" fillId="5" borderId="46" xfId="10" applyNumberFormat="1" applyFont="1" applyFill="1" applyBorder="1" applyProtection="1"/>
    <xf numFmtId="9" fontId="18" fillId="5" borderId="30" xfId="10" applyNumberFormat="1" applyFont="1" applyFill="1" applyBorder="1" applyProtection="1"/>
    <xf numFmtId="9" fontId="18" fillId="11" borderId="67" xfId="10" applyNumberFormat="1" applyFont="1" applyFill="1" applyBorder="1" applyAlignment="1" applyProtection="1">
      <alignment horizontal="left"/>
    </xf>
    <xf numFmtId="9" fontId="18" fillId="11" borderId="69" xfId="10" applyNumberFormat="1" applyFont="1" applyFill="1" applyBorder="1" applyAlignment="1" applyProtection="1">
      <alignment horizontal="left"/>
    </xf>
    <xf numFmtId="9" fontId="18" fillId="11" borderId="87" xfId="10" applyNumberFormat="1" applyFont="1" applyFill="1" applyBorder="1" applyAlignment="1" applyProtection="1">
      <alignment horizontal="left"/>
    </xf>
    <xf numFmtId="9" fontId="14" fillId="5" borderId="86" xfId="10" applyNumberFormat="1" applyFont="1" applyFill="1" applyBorder="1" applyProtection="1"/>
    <xf numFmtId="0" fontId="59" fillId="11" borderId="0" xfId="5" applyFont="1" applyFill="1" applyBorder="1" applyAlignment="1" applyProtection="1">
      <alignment horizontal="center" wrapText="1"/>
    </xf>
    <xf numFmtId="173" fontId="23" fillId="6" borderId="0" xfId="0" applyNumberFormat="1" applyFont="1" applyFill="1" applyBorder="1" applyAlignment="1" applyProtection="1">
      <alignment horizontal="right" vertical="top" wrapText="1"/>
    </xf>
    <xf numFmtId="176" fontId="24" fillId="6" borderId="11" xfId="5" applyNumberFormat="1" applyFont="1" applyFill="1" applyBorder="1" applyProtection="1"/>
    <xf numFmtId="169" fontId="24" fillId="11" borderId="145" xfId="15" applyNumberFormat="1" applyFont="1" applyFill="1" applyBorder="1" applyProtection="1"/>
    <xf numFmtId="176" fontId="23" fillId="5" borderId="1" xfId="0" applyNumberFormat="1" applyFont="1" applyFill="1" applyBorder="1" applyAlignment="1" applyProtection="1">
      <alignment horizontal="right" vertical="top" wrapText="1"/>
    </xf>
    <xf numFmtId="169" fontId="24" fillId="6" borderId="0" xfId="15" applyNumberFormat="1" applyFont="1" applyFill="1" applyBorder="1" applyAlignment="1" applyProtection="1">
      <alignment horizontal="center" wrapText="1"/>
    </xf>
    <xf numFmtId="177" fontId="24" fillId="9" borderId="3" xfId="15" applyNumberFormat="1" applyFont="1" applyFill="1" applyBorder="1" applyProtection="1">
      <protection locked="0"/>
    </xf>
    <xf numFmtId="176" fontId="24" fillId="6" borderId="0" xfId="15" applyNumberFormat="1" applyFont="1" applyFill="1" applyBorder="1" applyProtection="1"/>
    <xf numFmtId="169" fontId="24" fillId="6" borderId="11" xfId="15" applyNumberFormat="1" applyFont="1" applyFill="1" applyBorder="1" applyProtection="1"/>
    <xf numFmtId="169" fontId="24" fillId="11" borderId="62" xfId="15" applyNumberFormat="1" applyFont="1" applyFill="1" applyBorder="1" applyProtection="1"/>
    <xf numFmtId="173" fontId="23" fillId="6" borderId="68" xfId="0" applyNumberFormat="1" applyFont="1" applyFill="1" applyBorder="1" applyAlignment="1" applyProtection="1">
      <alignment horizontal="right" vertical="top" wrapText="1"/>
    </xf>
    <xf numFmtId="176" fontId="24" fillId="9" borderId="112" xfId="15" applyNumberFormat="1" applyFont="1" applyFill="1" applyBorder="1" applyProtection="1">
      <protection locked="0"/>
    </xf>
    <xf numFmtId="176" fontId="24" fillId="6" borderId="70" xfId="5" applyNumberFormat="1" applyFont="1" applyFill="1" applyBorder="1" applyProtection="1"/>
    <xf numFmtId="172" fontId="14" fillId="0" borderId="0" xfId="0" applyNumberFormat="1" applyFont="1" applyFill="1" applyBorder="1" applyAlignment="1" applyProtection="1">
      <alignment horizontal="center"/>
    </xf>
    <xf numFmtId="177" fontId="23" fillId="0" borderId="0" xfId="0" applyNumberFormat="1" applyFont="1" applyFill="1" applyBorder="1" applyAlignment="1" applyProtection="1">
      <alignment horizontal="right" vertical="top" wrapText="1"/>
    </xf>
    <xf numFmtId="173" fontId="23" fillId="11" borderId="112" xfId="0" applyNumberFormat="1" applyFont="1" applyFill="1" applyBorder="1" applyAlignment="1" applyProtection="1">
      <alignment horizontal="right" vertical="top" wrapText="1"/>
    </xf>
    <xf numFmtId="173" fontId="23" fillId="6" borderId="112" xfId="0" applyNumberFormat="1" applyFont="1" applyFill="1" applyBorder="1" applyAlignment="1" applyProtection="1">
      <alignment horizontal="right" vertical="top" wrapText="1"/>
    </xf>
    <xf numFmtId="169" fontId="67" fillId="6" borderId="72" xfId="15" applyNumberFormat="1" applyFont="1" applyFill="1" applyBorder="1" applyProtection="1"/>
    <xf numFmtId="169" fontId="67" fillId="6" borderId="109" xfId="15" applyNumberFormat="1" applyFont="1" applyFill="1" applyBorder="1" applyProtection="1"/>
    <xf numFmtId="0" fontId="13" fillId="6" borderId="109" xfId="15" applyFont="1" applyFill="1" applyBorder="1" applyProtection="1"/>
    <xf numFmtId="0" fontId="13" fillId="6" borderId="109" xfId="15" applyFill="1" applyBorder="1" applyProtection="1"/>
    <xf numFmtId="0" fontId="13" fillId="6" borderId="71" xfId="15" applyFill="1" applyBorder="1" applyProtection="1"/>
    <xf numFmtId="0" fontId="23" fillId="6" borderId="21" xfId="5" applyFont="1" applyFill="1" applyBorder="1" applyAlignment="1" applyProtection="1">
      <alignment horizontal="center" vertical="center" wrapText="1"/>
    </xf>
    <xf numFmtId="0" fontId="23" fillId="6" borderId="22" xfId="5" applyFont="1" applyFill="1" applyBorder="1" applyAlignment="1" applyProtection="1">
      <alignment horizontal="center" vertical="center" wrapText="1"/>
    </xf>
    <xf numFmtId="169" fontId="24" fillId="11" borderId="110" xfId="15" applyNumberFormat="1" applyFont="1" applyFill="1" applyBorder="1" applyAlignment="1" applyProtection="1">
      <alignment horizontal="center" vertical="center" wrapText="1"/>
    </xf>
    <xf numFmtId="169" fontId="24" fillId="11" borderId="27" xfId="15" applyNumberFormat="1" applyFont="1" applyFill="1" applyBorder="1" applyAlignment="1" applyProtection="1">
      <alignment horizontal="center" vertical="center" wrapText="1"/>
    </xf>
    <xf numFmtId="0" fontId="13" fillId="11" borderId="44" xfId="15" applyFont="1" applyFill="1" applyBorder="1" applyAlignment="1" applyProtection="1">
      <alignment horizontal="center" vertical="center" wrapText="1"/>
    </xf>
    <xf numFmtId="0" fontId="13" fillId="11" borderId="19" xfId="15" applyFont="1" applyFill="1" applyBorder="1" applyAlignment="1" applyProtection="1">
      <alignment horizontal="center" vertical="center" wrapText="1"/>
    </xf>
    <xf numFmtId="0" fontId="13" fillId="11" borderId="57" xfId="15" applyFont="1" applyFill="1" applyBorder="1" applyAlignment="1" applyProtection="1">
      <alignment horizontal="center" vertical="center" wrapText="1"/>
    </xf>
    <xf numFmtId="0" fontId="55" fillId="11" borderId="21" xfId="0" applyFont="1" applyFill="1" applyBorder="1" applyAlignment="1" applyProtection="1">
      <alignment vertical="center"/>
    </xf>
    <xf numFmtId="0" fontId="23" fillId="11" borderId="110" xfId="5" applyFont="1" applyFill="1" applyBorder="1" applyAlignment="1" applyProtection="1">
      <alignment horizontal="center" vertical="center"/>
    </xf>
    <xf numFmtId="0" fontId="23" fillId="11" borderId="42" xfId="5" applyFont="1" applyFill="1" applyBorder="1" applyAlignment="1" applyProtection="1">
      <alignment horizontal="center" vertical="center" wrapText="1"/>
    </xf>
    <xf numFmtId="0" fontId="23" fillId="11" borderId="44" xfId="5" applyFont="1" applyFill="1" applyBorder="1" applyAlignment="1" applyProtection="1">
      <alignment horizontal="center" vertical="center" wrapText="1"/>
    </xf>
    <xf numFmtId="176" fontId="23" fillId="11" borderId="118" xfId="5" applyNumberFormat="1" applyFont="1" applyFill="1" applyBorder="1" applyAlignment="1" applyProtection="1">
      <alignment horizontal="center" vertical="center" wrapText="1"/>
    </xf>
    <xf numFmtId="0" fontId="14" fillId="0" borderId="19" xfId="0" applyFont="1" applyBorder="1" applyAlignment="1" applyProtection="1">
      <alignment horizontal="center" vertical="center"/>
    </xf>
    <xf numFmtId="171" fontId="13" fillId="4" borderId="78" xfId="0" applyNumberFormat="1" applyFont="1" applyFill="1" applyBorder="1" applyProtection="1">
      <protection locked="0"/>
    </xf>
    <xf numFmtId="171" fontId="13" fillId="0" borderId="78" xfId="0" applyNumberFormat="1" applyFont="1" applyFill="1" applyBorder="1" applyProtection="1"/>
    <xf numFmtId="37" fontId="36" fillId="0" borderId="0" xfId="9" applyNumberFormat="1" applyFont="1" applyAlignment="1" applyProtection="1"/>
    <xf numFmtId="0" fontId="14" fillId="0" borderId="42" xfId="0" applyFont="1" applyFill="1" applyBorder="1" applyAlignment="1" applyProtection="1">
      <alignment horizontal="center" vertical="center" wrapText="1"/>
    </xf>
    <xf numFmtId="0" fontId="24" fillId="0" borderId="0" xfId="0" applyFont="1" applyBorder="1" applyAlignment="1" applyProtection="1">
      <alignment horizontal="left" vertical="top" wrapText="1"/>
    </xf>
    <xf numFmtId="0" fontId="14" fillId="0" borderId="0" xfId="0" applyFont="1" applyBorder="1" applyAlignment="1" applyProtection="1">
      <alignment horizontal="left" vertical="top" wrapText="1"/>
    </xf>
    <xf numFmtId="0" fontId="23" fillId="0" borderId="2" xfId="0" applyFont="1" applyBorder="1" applyAlignment="1" applyProtection="1">
      <alignment horizontal="center" vertical="top" wrapText="1"/>
    </xf>
    <xf numFmtId="0" fontId="60" fillId="6" borderId="0" xfId="0" applyFont="1" applyFill="1" applyAlignment="1" applyProtection="1">
      <alignment horizontal="left" vertical="top" wrapText="1"/>
    </xf>
    <xf numFmtId="0" fontId="54" fillId="0" borderId="0" xfId="0" applyFont="1" applyAlignment="1" applyProtection="1">
      <alignment horizontal="left" wrapText="1"/>
    </xf>
    <xf numFmtId="0" fontId="0" fillId="0" borderId="0" xfId="0" applyAlignment="1" applyProtection="1"/>
    <xf numFmtId="0" fontId="13" fillId="0" borderId="0" xfId="0" applyFont="1" applyAlignment="1" applyProtection="1">
      <alignment horizontal="left" wrapText="1"/>
    </xf>
    <xf numFmtId="0" fontId="24" fillId="0" borderId="0" xfId="0" applyFont="1" applyFill="1" applyAlignment="1" applyProtection="1">
      <alignment horizontal="left" wrapText="1"/>
    </xf>
    <xf numFmtId="0" fontId="13" fillId="0" borderId="0" xfId="0" applyFont="1" applyAlignment="1" applyProtection="1">
      <alignment horizontal="left" vertical="top" wrapText="1"/>
    </xf>
    <xf numFmtId="0" fontId="14" fillId="0" borderId="0" xfId="0" applyFont="1" applyFill="1" applyAlignment="1" applyProtection="1">
      <alignment horizontal="center"/>
    </xf>
    <xf numFmtId="0" fontId="13" fillId="0" borderId="0" xfId="0" applyFont="1" applyFill="1" applyAlignment="1" applyProtection="1">
      <alignment horizontal="left"/>
    </xf>
    <xf numFmtId="0" fontId="21" fillId="0" borderId="0" xfId="0" applyFont="1" applyFill="1" applyAlignment="1" applyProtection="1">
      <alignment horizontal="left"/>
    </xf>
    <xf numFmtId="0" fontId="16" fillId="0" borderId="0" xfId="0" applyFont="1" applyAlignment="1" applyProtection="1">
      <alignment horizontal="center"/>
    </xf>
    <xf numFmtId="0" fontId="14" fillId="2" borderId="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3" fillId="2" borderId="0" xfId="0" applyFont="1" applyFill="1" applyAlignment="1" applyProtection="1">
      <alignment horizontal="left" vertical="top" wrapText="1"/>
    </xf>
    <xf numFmtId="0" fontId="21" fillId="2" borderId="0" xfId="0" applyFont="1" applyFill="1" applyAlignment="1" applyProtection="1">
      <alignment horizontal="left" vertical="top" wrapText="1"/>
    </xf>
    <xf numFmtId="37" fontId="21" fillId="2" borderId="0" xfId="0" applyNumberFormat="1" applyFont="1" applyFill="1" applyAlignment="1" applyProtection="1">
      <alignment horizontal="left" vertical="top" wrapText="1"/>
    </xf>
    <xf numFmtId="37" fontId="18" fillId="2" borderId="0" xfId="0" applyNumberFormat="1" applyFont="1" applyFill="1" applyAlignment="1" applyProtection="1">
      <alignment horizontal="left" vertical="top" wrapText="1"/>
    </xf>
    <xf numFmtId="0" fontId="21" fillId="0" borderId="0" xfId="0" applyFont="1" applyAlignment="1" applyProtection="1">
      <alignment horizontal="left" wrapText="1"/>
    </xf>
    <xf numFmtId="37" fontId="18" fillId="2" borderId="0" xfId="0" applyNumberFormat="1" applyFont="1" applyFill="1" applyAlignment="1" applyProtection="1">
      <alignment horizontal="left" wrapText="1"/>
    </xf>
    <xf numFmtId="0" fontId="14" fillId="2" borderId="47" xfId="0" applyFont="1" applyFill="1" applyBorder="1" applyAlignment="1" applyProtection="1">
      <alignment horizontal="center"/>
    </xf>
    <xf numFmtId="37" fontId="18" fillId="2" borderId="0" xfId="0" quotePrefix="1" applyNumberFormat="1" applyFont="1" applyFill="1" applyAlignment="1" applyProtection="1">
      <alignment horizontal="left" vertical="top" wrapText="1"/>
    </xf>
    <xf numFmtId="0" fontId="13" fillId="2" borderId="0" xfId="0" applyFont="1" applyFill="1" applyAlignment="1" applyProtection="1">
      <alignment horizontal="left"/>
    </xf>
    <xf numFmtId="0" fontId="21" fillId="2" borderId="0" xfId="0" applyFont="1" applyFill="1" applyAlignment="1" applyProtection="1">
      <alignment horizontal="left"/>
    </xf>
    <xf numFmtId="0" fontId="24" fillId="0" borderId="0" xfId="0" applyFont="1" applyFill="1" applyBorder="1" applyAlignment="1" applyProtection="1">
      <alignment horizontal="left" vertical="center" wrapText="1"/>
    </xf>
    <xf numFmtId="0" fontId="13" fillId="6" borderId="0" xfId="5" quotePrefix="1" applyFont="1" applyFill="1" applyAlignment="1" applyProtection="1">
      <alignment horizontal="left" wrapText="1"/>
    </xf>
    <xf numFmtId="0" fontId="14" fillId="0" borderId="71" xfId="0" applyFont="1" applyBorder="1" applyAlignment="1" applyProtection="1">
      <alignment horizontal="center" vertical="center" wrapText="1"/>
    </xf>
    <xf numFmtId="167" fontId="18" fillId="0" borderId="0" xfId="9" applyNumberFormat="1" applyFont="1" applyAlignment="1" applyProtection="1"/>
    <xf numFmtId="174" fontId="18" fillId="0" borderId="0" xfId="9" applyNumberFormat="1" applyFont="1" applyBorder="1" applyAlignment="1" applyProtection="1"/>
    <xf numFmtId="174" fontId="18" fillId="0" borderId="11" xfId="9" applyNumberFormat="1" applyFont="1" applyFill="1" applyBorder="1" applyAlignment="1" applyProtection="1"/>
    <xf numFmtId="37" fontId="18" fillId="0" borderId="0" xfId="9" applyNumberFormat="1" applyFont="1" applyBorder="1" applyAlignment="1" applyProtection="1"/>
    <xf numFmtId="37" fontId="13" fillId="0" borderId="0" xfId="9" applyNumberFormat="1" applyFont="1" applyBorder="1" applyAlignment="1" applyProtection="1"/>
    <xf numFmtId="167" fontId="13" fillId="0" borderId="0" xfId="9" applyNumberFormat="1" applyFont="1" applyAlignment="1" applyProtection="1"/>
    <xf numFmtId="167" fontId="13" fillId="0" borderId="22" xfId="9" applyNumberFormat="1" applyFont="1" applyBorder="1" applyAlignment="1" applyProtection="1"/>
    <xf numFmtId="167" fontId="13" fillId="0" borderId="0" xfId="9" applyNumberFormat="1" applyFont="1" applyBorder="1" applyAlignment="1" applyProtection="1"/>
    <xf numFmtId="167" fontId="18" fillId="0" borderId="12" xfId="9" applyNumberFormat="1" applyFont="1" applyBorder="1" applyAlignment="1" applyProtection="1"/>
    <xf numFmtId="37" fontId="18" fillId="0" borderId="13" xfId="9" applyNumberFormat="1" applyFont="1" applyBorder="1" applyAlignment="1" applyProtection="1"/>
    <xf numFmtId="37" fontId="18" fillId="0" borderId="14" xfId="9" applyNumberFormat="1" applyFont="1" applyBorder="1" applyAlignment="1" applyProtection="1"/>
    <xf numFmtId="37" fontId="13" fillId="0" borderId="0" xfId="9" applyNumberFormat="1" applyFont="1" applyAlignment="1" applyProtection="1">
      <alignment horizontal="right"/>
    </xf>
    <xf numFmtId="167" fontId="18" fillId="0" borderId="14" xfId="9" applyNumberFormat="1" applyFont="1" applyBorder="1" applyAlignment="1" applyProtection="1"/>
    <xf numFmtId="37" fontId="18" fillId="0" borderId="0" xfId="9" applyNumberFormat="1" applyFont="1" applyAlignment="1" applyProtection="1">
      <alignment horizontal="right"/>
    </xf>
    <xf numFmtId="37" fontId="18" fillId="0" borderId="135" xfId="9" applyNumberFormat="1" applyFont="1" applyBorder="1" applyAlignment="1" applyProtection="1"/>
    <xf numFmtId="167" fontId="18" fillId="0" borderId="14" xfId="9" applyNumberFormat="1" applyFont="1" applyBorder="1" applyAlignment="1" applyProtection="1">
      <alignment horizontal="centerContinuous"/>
    </xf>
    <xf numFmtId="167" fontId="18" fillId="0" borderId="0" xfId="9" applyNumberFormat="1" applyFont="1" applyAlignment="1" applyProtection="1">
      <alignment horizontal="center"/>
    </xf>
    <xf numFmtId="167" fontId="18" fillId="0" borderId="0" xfId="8" applyNumberFormat="1" applyFont="1" applyAlignment="1" applyProtection="1"/>
    <xf numFmtId="37" fontId="54" fillId="0" borderId="8" xfId="8" applyNumberFormat="1" applyFont="1" applyBorder="1" applyAlignment="1" applyProtection="1"/>
    <xf numFmtId="167" fontId="18" fillId="0" borderId="5" xfId="8" applyNumberFormat="1" applyFont="1" applyBorder="1" applyAlignment="1" applyProtection="1"/>
    <xf numFmtId="167" fontId="18" fillId="0" borderId="6" xfId="8" applyNumberFormat="1" applyFont="1" applyBorder="1" applyAlignment="1" applyProtection="1"/>
    <xf numFmtId="167" fontId="18" fillId="0" borderId="8" xfId="8" applyNumberFormat="1" applyFont="1" applyBorder="1" applyAlignment="1" applyProtection="1"/>
    <xf numFmtId="167" fontId="18" fillId="0" borderId="0" xfId="8" applyNumberFormat="1" applyFont="1" applyBorder="1" applyAlignment="1" applyProtection="1"/>
    <xf numFmtId="167" fontId="13" fillId="0" borderId="0" xfId="8" applyNumberFormat="1" applyFont="1" applyBorder="1" applyAlignment="1" applyProtection="1"/>
    <xf numFmtId="37" fontId="18" fillId="0" borderId="0" xfId="8" applyNumberFormat="1" applyFont="1" applyBorder="1" applyAlignment="1" applyProtection="1">
      <alignment horizontal="right"/>
    </xf>
    <xf numFmtId="167" fontId="18" fillId="0" borderId="8" xfId="8" applyNumberFormat="1" applyFont="1" applyBorder="1" applyAlignment="1" applyProtection="1">
      <alignment horizontal="centerContinuous"/>
    </xf>
    <xf numFmtId="37" fontId="18" fillId="0" borderId="0" xfId="8" applyNumberFormat="1" applyFont="1" applyBorder="1" applyAlignment="1" applyProtection="1">
      <alignment horizontal="centerContinuous"/>
    </xf>
    <xf numFmtId="167" fontId="18" fillId="0" borderId="10" xfId="8" applyNumberFormat="1" applyFont="1" applyBorder="1" applyAlignment="1" applyProtection="1"/>
    <xf numFmtId="167" fontId="18" fillId="0" borderId="11" xfId="8" applyNumberFormat="1" applyFont="1" applyBorder="1" applyAlignment="1" applyProtection="1">
      <alignment horizontal="centerContinuous"/>
    </xf>
    <xf numFmtId="37" fontId="18" fillId="0" borderId="11" xfId="8" applyNumberFormat="1" applyFont="1" applyBorder="1" applyAlignment="1" applyProtection="1">
      <alignment horizontal="centerContinuous"/>
    </xf>
    <xf numFmtId="167" fontId="14" fillId="0" borderId="0" xfId="8" applyNumberFormat="1" applyFont="1" applyAlignment="1" applyProtection="1"/>
    <xf numFmtId="37" fontId="14" fillId="0" borderId="0" xfId="0" applyNumberFormat="1" applyFont="1" applyAlignment="1" applyProtection="1"/>
    <xf numFmtId="37" fontId="18" fillId="0" borderId="0" xfId="8" applyNumberFormat="1" applyFont="1" applyFill="1" applyBorder="1" applyAlignment="1" applyProtection="1"/>
    <xf numFmtId="0" fontId="25" fillId="0" borderId="0" xfId="0" applyFont="1" applyProtection="1"/>
    <xf numFmtId="167" fontId="18" fillId="0" borderId="7" xfId="8" applyNumberFormat="1" applyFont="1" applyBorder="1" applyAlignment="1" applyProtection="1"/>
    <xf numFmtId="167" fontId="18" fillId="0" borderId="15" xfId="8" applyNumberFormat="1" applyFont="1" applyBorder="1" applyAlignment="1" applyProtection="1"/>
    <xf numFmtId="167" fontId="18" fillId="0" borderId="17" xfId="8" applyNumberFormat="1" applyFont="1" applyBorder="1" applyAlignment="1" applyProtection="1">
      <alignment horizontal="centerContinuous"/>
    </xf>
    <xf numFmtId="0" fontId="18" fillId="0" borderId="11" xfId="0" applyFont="1" applyFill="1" applyBorder="1" applyProtection="1"/>
    <xf numFmtId="9" fontId="18" fillId="0" borderId="0" xfId="10" applyFont="1" applyFill="1" applyProtection="1"/>
    <xf numFmtId="9" fontId="18" fillId="0" borderId="0" xfId="0" applyNumberFormat="1" applyFont="1" applyFill="1" applyProtection="1"/>
    <xf numFmtId="171" fontId="14" fillId="0" borderId="0" xfId="0" applyNumberFormat="1" applyFont="1" applyFill="1" applyAlignment="1" applyProtection="1"/>
    <xf numFmtId="0" fontId="23" fillId="0" borderId="0" xfId="0" applyFont="1" applyFill="1" applyAlignment="1" applyProtection="1"/>
    <xf numFmtId="0" fontId="14" fillId="2" borderId="0" xfId="0" applyFont="1" applyFill="1" applyBorder="1" applyAlignment="1" applyProtection="1">
      <alignment wrapText="1"/>
    </xf>
    <xf numFmtId="41" fontId="14" fillId="2" borderId="0" xfId="0" applyNumberFormat="1" applyFont="1" applyFill="1" applyBorder="1" applyProtection="1"/>
    <xf numFmtId="0" fontId="18" fillId="0" borderId="0" xfId="0" applyFont="1" applyFill="1" applyAlignment="1" applyProtection="1">
      <alignment vertical="center"/>
    </xf>
    <xf numFmtId="166" fontId="24" fillId="0" borderId="0" xfId="0" applyNumberFormat="1" applyFont="1" applyBorder="1" applyAlignment="1" applyProtection="1">
      <alignment horizontal="center" vertical="top" wrapText="1"/>
    </xf>
    <xf numFmtId="0" fontId="54" fillId="0" borderId="0" xfId="0" applyFont="1" applyAlignment="1" applyProtection="1">
      <alignment horizontal="left" vertical="top" wrapText="1"/>
    </xf>
    <xf numFmtId="0" fontId="34" fillId="0" borderId="0" xfId="0" applyFont="1" applyFill="1" applyProtection="1"/>
    <xf numFmtId="0" fontId="35" fillId="0" borderId="0" xfId="0" applyFont="1" applyFill="1" applyProtection="1"/>
    <xf numFmtId="0" fontId="24" fillId="0" borderId="0" xfId="0" applyFont="1" applyFill="1" applyProtection="1"/>
    <xf numFmtId="166" fontId="15" fillId="0" borderId="0" xfId="1" applyNumberFormat="1" applyFont="1" applyFill="1" applyProtection="1"/>
    <xf numFmtId="9" fontId="18" fillId="0" borderId="0" xfId="0" applyNumberFormat="1" applyFont="1" applyFill="1" applyAlignment="1" applyProtection="1">
      <alignment horizontal="left"/>
    </xf>
    <xf numFmtId="0" fontId="23" fillId="0" borderId="0" xfId="0" applyFont="1" applyBorder="1" applyAlignment="1" applyProtection="1">
      <alignment vertical="top" wrapText="1"/>
    </xf>
    <xf numFmtId="0" fontId="14" fillId="0" borderId="0" xfId="0" applyFont="1" applyBorder="1" applyAlignment="1" applyProtection="1">
      <alignment vertical="top" wrapText="1"/>
    </xf>
    <xf numFmtId="0" fontId="18" fillId="0" borderId="0" xfId="0" applyFont="1" applyFill="1" applyBorder="1" applyProtection="1"/>
    <xf numFmtId="0" fontId="13" fillId="0" borderId="0" xfId="0" applyFont="1" applyBorder="1" applyAlignment="1" applyProtection="1">
      <alignment horizontal="left" wrapText="1"/>
    </xf>
    <xf numFmtId="37" fontId="0" fillId="0" borderId="0" xfId="0" applyNumberFormat="1" applyProtection="1"/>
    <xf numFmtId="0" fontId="0" fillId="0" borderId="0" xfId="0" applyFill="1" applyBorder="1" applyProtection="1"/>
    <xf numFmtId="0" fontId="13" fillId="0" borderId="0" xfId="0" quotePrefix="1" applyFont="1" applyFill="1" applyAlignment="1" applyProtection="1">
      <alignment horizontal="left" wrapText="1"/>
    </xf>
    <xf numFmtId="0" fontId="37" fillId="6" borderId="0" xfId="5" applyFont="1" applyFill="1" applyBorder="1" applyProtection="1"/>
    <xf numFmtId="0" fontId="17" fillId="2" borderId="0" xfId="5" applyFont="1" applyFill="1" applyProtection="1"/>
    <xf numFmtId="0" fontId="35" fillId="6" borderId="0" xfId="5" applyFont="1" applyFill="1" applyProtection="1"/>
    <xf numFmtId="37" fontId="13" fillId="0" borderId="0" xfId="9" applyNumberFormat="1" applyFont="1" applyFill="1" applyBorder="1" applyAlignment="1" applyProtection="1"/>
    <xf numFmtId="0" fontId="13" fillId="0" borderId="0" xfId="0" applyFont="1" applyFill="1" applyAlignment="1" applyProtection="1">
      <alignment horizontal="left" wrapText="1"/>
    </xf>
    <xf numFmtId="0" fontId="17" fillId="0" borderId="0" xfId="5" applyFont="1" applyFill="1" applyProtection="1"/>
    <xf numFmtId="0" fontId="18" fillId="0" borderId="0" xfId="5" applyFill="1" applyProtection="1"/>
    <xf numFmtId="0" fontId="18" fillId="0" borderId="0" xfId="5" applyFill="1" applyBorder="1" applyProtection="1"/>
    <xf numFmtId="0" fontId="13" fillId="0" borderId="0" xfId="0" applyFont="1" applyFill="1" applyBorder="1" applyProtection="1"/>
    <xf numFmtId="0" fontId="21" fillId="6" borderId="0" xfId="15" applyFont="1" applyFill="1" applyAlignment="1" applyProtection="1">
      <alignment horizontal="left"/>
    </xf>
    <xf numFmtId="0" fontId="13" fillId="6" borderId="0" xfId="15" applyFont="1" applyFill="1" applyProtection="1"/>
    <xf numFmtId="0" fontId="13" fillId="6" borderId="0" xfId="15" applyFont="1" applyFill="1" applyAlignment="1" applyProtection="1">
      <alignment horizontal="left"/>
    </xf>
    <xf numFmtId="0" fontId="15" fillId="6" borderId="0" xfId="15" applyFont="1" applyFill="1" applyProtection="1"/>
    <xf numFmtId="0" fontId="0" fillId="6" borderId="0" xfId="0" applyFill="1" applyProtection="1"/>
    <xf numFmtId="0" fontId="21" fillId="6" borderId="0" xfId="5" applyFont="1" applyFill="1" applyBorder="1" applyAlignment="1" applyProtection="1">
      <alignment horizontal="left"/>
    </xf>
    <xf numFmtId="0" fontId="13" fillId="0" borderId="0" xfId="0" applyFont="1"/>
    <xf numFmtId="0" fontId="0" fillId="0" borderId="0" xfId="0" applyFill="1"/>
    <xf numFmtId="0" fontId="13" fillId="0" borderId="0" xfId="0" applyFont="1" applyFill="1"/>
    <xf numFmtId="0" fontId="29" fillId="0" borderId="0" xfId="0" applyFont="1"/>
    <xf numFmtId="166" fontId="43" fillId="0" borderId="0" xfId="1" applyNumberFormat="1" applyFont="1" applyFill="1" applyBorder="1" applyAlignment="1" applyProtection="1">
      <alignment horizontal="center"/>
    </xf>
    <xf numFmtId="166" fontId="0" fillId="0" borderId="0" xfId="1" applyNumberFormat="1" applyFont="1" applyFill="1" applyProtection="1"/>
    <xf numFmtId="166" fontId="14" fillId="0" borderId="0" xfId="1" applyNumberFormat="1" applyFont="1" applyFill="1" applyAlignment="1" applyProtection="1"/>
    <xf numFmtId="166" fontId="14" fillId="0" borderId="0" xfId="1" applyNumberFormat="1" applyFont="1" applyAlignment="1" applyProtection="1"/>
    <xf numFmtId="166" fontId="14" fillId="13" borderId="6" xfId="1" applyNumberFormat="1" applyFont="1" applyFill="1" applyBorder="1" applyAlignment="1" applyProtection="1">
      <alignment horizontal="left"/>
    </xf>
    <xf numFmtId="166" fontId="14" fillId="13" borderId="11" xfId="1" applyNumberFormat="1" applyFont="1" applyFill="1" applyBorder="1" applyAlignment="1" applyProtection="1">
      <alignment horizontal="left"/>
    </xf>
    <xf numFmtId="166" fontId="14" fillId="0" borderId="0" xfId="1" applyNumberFormat="1" applyFont="1" applyBorder="1" applyAlignment="1" applyProtection="1">
      <alignment horizontal="left"/>
    </xf>
    <xf numFmtId="166" fontId="51" fillId="13" borderId="0" xfId="1" applyNumberFormat="1" applyFont="1" applyFill="1" applyBorder="1" applyAlignment="1" applyProtection="1">
      <alignment horizontal="left" vertical="center" wrapText="1"/>
    </xf>
    <xf numFmtId="166" fontId="14" fillId="0" borderId="0" xfId="1" applyNumberFormat="1" applyFont="1" applyAlignment="1" applyProtection="1">
      <alignment horizontal="right"/>
    </xf>
    <xf numFmtId="166" fontId="13" fillId="0" borderId="6" xfId="1" applyNumberFormat="1" applyFont="1" applyBorder="1" applyAlignment="1" applyProtection="1">
      <alignment vertical="center"/>
    </xf>
    <xf numFmtId="166" fontId="13" fillId="0" borderId="0" xfId="1" applyNumberFormat="1" applyFont="1" applyProtection="1"/>
    <xf numFmtId="166" fontId="18" fillId="0" borderId="0" xfId="1" applyNumberFormat="1" applyFont="1" applyProtection="1"/>
    <xf numFmtId="166" fontId="13" fillId="0" borderId="0" xfId="1" applyNumberFormat="1" applyFont="1" applyAlignment="1" applyProtection="1">
      <alignment horizontal="left" wrapText="1"/>
    </xf>
    <xf numFmtId="166" fontId="13" fillId="0" borderId="22" xfId="1" applyNumberFormat="1" applyFont="1" applyBorder="1" applyAlignment="1" applyProtection="1">
      <alignment horizontal="left" wrapText="1"/>
      <protection locked="0"/>
    </xf>
    <xf numFmtId="166" fontId="13" fillId="0" borderId="0" xfId="1" applyNumberFormat="1" applyFont="1" applyAlignment="1" applyProtection="1">
      <alignment horizontal="left" wrapText="1"/>
      <protection locked="0"/>
    </xf>
    <xf numFmtId="166" fontId="13" fillId="0" borderId="0" xfId="1" applyNumberFormat="1" applyFont="1" applyFill="1" applyProtection="1"/>
    <xf numFmtId="166" fontId="13" fillId="0" borderId="0" xfId="1" applyNumberFormat="1" applyFont="1" applyFill="1" applyBorder="1" applyProtection="1"/>
    <xf numFmtId="166" fontId="0" fillId="0" borderId="0" xfId="1" applyNumberFormat="1" applyFont="1" applyProtection="1"/>
    <xf numFmtId="182" fontId="13" fillId="9" borderId="44" xfId="1" applyNumberFormat="1" applyFont="1" applyFill="1" applyBorder="1" applyAlignment="1" applyProtection="1">
      <alignment horizontal="center"/>
      <protection locked="0"/>
    </xf>
    <xf numFmtId="169" fontId="24" fillId="0" borderId="0" xfId="5" applyNumberFormat="1" applyFont="1" applyFill="1" applyBorder="1" applyProtection="1"/>
    <xf numFmtId="0" fontId="18" fillId="0" borderId="0" xfId="5" applyFont="1" applyFill="1" applyProtection="1"/>
    <xf numFmtId="0" fontId="56" fillId="0" borderId="67" xfId="0" applyFont="1" applyFill="1" applyBorder="1" applyAlignment="1" applyProtection="1">
      <alignment wrapText="1"/>
    </xf>
    <xf numFmtId="0" fontId="24" fillId="0" borderId="67" xfId="5" applyFont="1" applyFill="1" applyBorder="1" applyAlignment="1" applyProtection="1">
      <alignment wrapText="1"/>
    </xf>
    <xf numFmtId="49" fontId="13" fillId="0" borderId="0" xfId="0" applyNumberFormat="1" applyFont="1" applyProtection="1"/>
    <xf numFmtId="179" fontId="0" fillId="0" borderId="0" xfId="0" applyNumberFormat="1" applyAlignment="1" applyProtection="1">
      <alignment horizontal="left"/>
    </xf>
    <xf numFmtId="49" fontId="23" fillId="0" borderId="0" xfId="0" applyNumberFormat="1" applyFont="1" applyFill="1" applyAlignment="1" applyProtection="1"/>
    <xf numFmtId="179" fontId="23" fillId="11" borderId="72" xfId="5" applyNumberFormat="1" applyFont="1" applyFill="1" applyBorder="1" applyAlignment="1" applyProtection="1">
      <alignment horizontal="center"/>
    </xf>
    <xf numFmtId="179" fontId="23" fillId="11" borderId="104" xfId="5" applyNumberFormat="1" applyFont="1" applyFill="1" applyBorder="1" applyAlignment="1" applyProtection="1">
      <alignment horizontal="center"/>
    </xf>
    <xf numFmtId="2" fontId="14" fillId="0" borderId="19" xfId="0" applyNumberFormat="1" applyFont="1" applyFill="1" applyBorder="1" applyAlignment="1" applyProtection="1">
      <alignment horizontal="center" vertical="center" wrapText="1"/>
    </xf>
    <xf numFmtId="49" fontId="52" fillId="0" borderId="0" xfId="13" applyNumberFormat="1" applyFill="1" applyAlignment="1">
      <alignment horizontal="left"/>
    </xf>
    <xf numFmtId="49" fontId="8" fillId="0" borderId="0" xfId="13" applyNumberFormat="1" applyFont="1" applyFill="1" applyAlignment="1">
      <alignment horizontal="left"/>
    </xf>
    <xf numFmtId="49" fontId="0" fillId="0" borderId="0" xfId="0" applyNumberFormat="1" applyFill="1"/>
    <xf numFmtId="49" fontId="6" fillId="0" borderId="0" xfId="13" applyNumberFormat="1" applyFont="1" applyFill="1" applyAlignment="1">
      <alignment horizontal="left"/>
    </xf>
    <xf numFmtId="0" fontId="54" fillId="12" borderId="0" xfId="0" applyFont="1" applyFill="1"/>
    <xf numFmtId="0" fontId="62" fillId="0" borderId="0" xfId="0" applyNumberFormat="1" applyFont="1" applyBorder="1" applyAlignment="1" applyProtection="1"/>
    <xf numFmtId="49" fontId="5" fillId="0" borderId="0" xfId="13" applyNumberFormat="1" applyFont="1" applyFill="1" applyAlignment="1">
      <alignment horizontal="left"/>
    </xf>
    <xf numFmtId="0" fontId="14" fillId="2" borderId="106" xfId="0" applyFont="1" applyFill="1" applyBorder="1" applyAlignment="1" applyProtection="1">
      <alignment horizontal="center" vertical="center" wrapText="1"/>
    </xf>
    <xf numFmtId="0" fontId="14" fillId="0" borderId="60" xfId="0" applyFont="1" applyBorder="1" applyAlignment="1" applyProtection="1">
      <alignment horizontal="center" vertical="center" wrapText="1"/>
    </xf>
    <xf numFmtId="0" fontId="24" fillId="4" borderId="19" xfId="0" applyFont="1" applyFill="1" applyBorder="1" applyAlignment="1" applyProtection="1">
      <alignment vertical="top" wrapText="1"/>
      <protection locked="0"/>
    </xf>
    <xf numFmtId="0" fontId="14" fillId="0" borderId="60" xfId="0" applyFont="1" applyFill="1" applyBorder="1" applyAlignment="1" applyProtection="1">
      <alignment horizontal="center" vertical="center" wrapText="1"/>
    </xf>
    <xf numFmtId="0" fontId="14" fillId="0" borderId="164" xfId="0" applyFont="1" applyBorder="1" applyAlignment="1" applyProtection="1">
      <alignment horizontal="center" vertical="center" wrapText="1"/>
    </xf>
    <xf numFmtId="173" fontId="0" fillId="4" borderId="19" xfId="0" applyNumberFormat="1" applyFill="1" applyBorder="1" applyProtection="1">
      <protection locked="0"/>
    </xf>
    <xf numFmtId="173" fontId="0" fillId="3" borderId="19" xfId="0" applyNumberFormat="1" applyFill="1" applyBorder="1" applyProtection="1"/>
    <xf numFmtId="173" fontId="14" fillId="0" borderId="60" xfId="0" applyNumberFormat="1" applyFont="1" applyBorder="1" applyAlignment="1" applyProtection="1">
      <alignment horizontal="center" vertical="center" wrapText="1"/>
    </xf>
    <xf numFmtId="173" fontId="14" fillId="0" borderId="164" xfId="0" applyNumberFormat="1" applyFont="1" applyBorder="1" applyAlignment="1" applyProtection="1">
      <alignment horizontal="center" vertical="center" wrapText="1"/>
    </xf>
    <xf numFmtId="43" fontId="13" fillId="9" borderId="57" xfId="1" applyFont="1" applyFill="1" applyBorder="1" applyProtection="1">
      <protection locked="0"/>
    </xf>
    <xf numFmtId="0" fontId="18" fillId="6" borderId="0" xfId="0" applyFont="1" applyFill="1" applyProtection="1"/>
    <xf numFmtId="37" fontId="18" fillId="6" borderId="0" xfId="0" applyNumberFormat="1" applyFont="1" applyFill="1" applyProtection="1"/>
    <xf numFmtId="0" fontId="39" fillId="6" borderId="0" xfId="0" applyFont="1" applyFill="1" applyProtection="1"/>
    <xf numFmtId="37" fontId="37" fillId="6" borderId="0" xfId="0" applyNumberFormat="1" applyFont="1" applyFill="1" applyProtection="1"/>
    <xf numFmtId="0" fontId="37" fillId="6" borderId="0" xfId="0" applyFont="1" applyFill="1" applyProtection="1"/>
    <xf numFmtId="0" fontId="31" fillId="6" borderId="0" xfId="0" applyFont="1" applyFill="1" applyProtection="1"/>
    <xf numFmtId="0" fontId="38" fillId="6" borderId="0" xfId="0" applyFont="1" applyFill="1" applyProtection="1"/>
    <xf numFmtId="0" fontId="14" fillId="6" borderId="0" xfId="0" applyFont="1" applyFill="1" applyProtection="1"/>
    <xf numFmtId="0" fontId="15" fillId="6" borderId="0" xfId="0" applyFont="1" applyFill="1" applyProtection="1"/>
    <xf numFmtId="0" fontId="18" fillId="6" borderId="51" xfId="0" applyFont="1" applyFill="1" applyBorder="1" applyAlignment="1" applyProtection="1">
      <alignment horizontal="center" vertical="center" wrapText="1"/>
    </xf>
    <xf numFmtId="0" fontId="18" fillId="6" borderId="50" xfId="0" applyFont="1" applyFill="1" applyBorder="1" applyAlignment="1" applyProtection="1">
      <alignment horizontal="center" vertical="center" wrapText="1"/>
    </xf>
    <xf numFmtId="0" fontId="41" fillId="6" borderId="50" xfId="0" applyFont="1" applyFill="1" applyBorder="1" applyAlignment="1" applyProtection="1">
      <alignment horizontal="center" vertical="center" wrapText="1"/>
    </xf>
    <xf numFmtId="0" fontId="41" fillId="6" borderId="51" xfId="0" applyFont="1" applyFill="1" applyBorder="1" applyAlignment="1" applyProtection="1">
      <alignment horizontal="center" vertical="center" wrapText="1"/>
    </xf>
    <xf numFmtId="0" fontId="13" fillId="6" borderId="50" xfId="0" applyFont="1" applyFill="1" applyBorder="1" applyAlignment="1" applyProtection="1">
      <alignment horizontal="center" vertical="center" wrapText="1"/>
    </xf>
    <xf numFmtId="0" fontId="18" fillId="0" borderId="67" xfId="0" applyFont="1" applyFill="1" applyBorder="1" applyAlignment="1" applyProtection="1">
      <alignment horizontal="left" wrapText="1"/>
      <protection locked="0"/>
    </xf>
    <xf numFmtId="0" fontId="18" fillId="0" borderId="0" xfId="0" applyFont="1" applyFill="1" applyBorder="1" applyAlignment="1" applyProtection="1">
      <alignment horizontal="left" wrapText="1"/>
      <protection locked="0"/>
    </xf>
    <xf numFmtId="0" fontId="18" fillId="0" borderId="15" xfId="0" applyFont="1" applyFill="1" applyBorder="1" applyAlignment="1" applyProtection="1">
      <alignment horizontal="left" wrapText="1"/>
      <protection locked="0"/>
    </xf>
    <xf numFmtId="0" fontId="18" fillId="6" borderId="49" xfId="0" applyFont="1" applyFill="1" applyBorder="1" applyAlignment="1" applyProtection="1">
      <alignment horizontal="left" wrapText="1" indent="1"/>
    </xf>
    <xf numFmtId="0" fontId="24" fillId="4" borderId="1"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13" fillId="0" borderId="34" xfId="0" applyFont="1" applyFill="1" applyBorder="1" applyAlignment="1" applyProtection="1">
      <alignment horizontal="center" vertical="center" wrapText="1"/>
    </xf>
    <xf numFmtId="171" fontId="18" fillId="0" borderId="60" xfId="0" applyNumberFormat="1" applyFont="1" applyFill="1" applyBorder="1" applyProtection="1"/>
    <xf numFmtId="9" fontId="18" fillId="0" borderId="67" xfId="10" applyFont="1" applyFill="1" applyBorder="1" applyProtection="1"/>
    <xf numFmtId="0" fontId="18" fillId="0" borderId="34" xfId="0" applyFont="1" applyFill="1" applyBorder="1" applyAlignment="1" applyProtection="1">
      <alignment horizontal="center" vertical="center" wrapText="1"/>
    </xf>
    <xf numFmtId="171" fontId="18" fillId="0" borderId="79" xfId="0" applyNumberFormat="1" applyFont="1" applyFill="1" applyBorder="1" applyProtection="1">
      <protection locked="0"/>
    </xf>
    <xf numFmtId="9" fontId="18" fillId="5" borderId="46" xfId="10" applyFont="1" applyFill="1" applyBorder="1" applyProtection="1"/>
    <xf numFmtId="0" fontId="13" fillId="0" borderId="106" xfId="0" applyFont="1" applyFill="1" applyBorder="1" applyAlignment="1" applyProtection="1">
      <alignment horizontal="left" wrapText="1" indent="2"/>
    </xf>
    <xf numFmtId="171" fontId="18" fillId="9" borderId="60" xfId="0" applyNumberFormat="1" applyFont="1" applyFill="1" applyBorder="1" applyProtection="1"/>
    <xf numFmtId="0" fontId="13" fillId="2" borderId="0" xfId="0" quotePrefix="1" applyFont="1" applyFill="1" applyAlignment="1">
      <alignment horizontal="left"/>
    </xf>
    <xf numFmtId="37" fontId="14" fillId="0" borderId="165" xfId="0" applyNumberFormat="1" applyFont="1" applyFill="1" applyBorder="1" applyProtection="1"/>
    <xf numFmtId="37" fontId="13" fillId="0" borderId="106" xfId="0" applyNumberFormat="1" applyFont="1" applyFill="1" applyBorder="1" applyProtection="1"/>
    <xf numFmtId="37" fontId="13" fillId="0" borderId="166" xfId="0" applyNumberFormat="1" applyFont="1" applyFill="1" applyBorder="1" applyProtection="1"/>
    <xf numFmtId="37" fontId="18" fillId="68" borderId="60" xfId="0" applyNumberFormat="1" applyFont="1" applyFill="1" applyBorder="1" applyProtection="1"/>
    <xf numFmtId="37" fontId="18" fillId="68" borderId="80" xfId="0" applyNumberFormat="1" applyFont="1" applyFill="1" applyBorder="1" applyProtection="1"/>
    <xf numFmtId="37" fontId="14" fillId="0" borderId="18" xfId="0" applyNumberFormat="1" applyFont="1" applyFill="1" applyBorder="1" applyAlignment="1" applyProtection="1">
      <alignment horizontal="center"/>
    </xf>
    <xf numFmtId="37" fontId="14" fillId="0" borderId="18" xfId="0" applyNumberFormat="1" applyFont="1" applyFill="1" applyBorder="1" applyAlignment="1" applyProtection="1">
      <alignment horizontal="center" wrapText="1"/>
    </xf>
    <xf numFmtId="37" fontId="14" fillId="69" borderId="48" xfId="0" applyNumberFormat="1" applyFont="1" applyFill="1" applyBorder="1" applyAlignment="1" applyProtection="1">
      <alignment horizontal="center"/>
    </xf>
    <xf numFmtId="0" fontId="0" fillId="0" borderId="46" xfId="0" applyBorder="1"/>
    <xf numFmtId="0" fontId="0" fillId="0" borderId="69" xfId="0" applyBorder="1"/>
    <xf numFmtId="0" fontId="83" fillId="0" borderId="129" xfId="0" applyFont="1" applyBorder="1"/>
    <xf numFmtId="0" fontId="18" fillId="0" borderId="4" xfId="0" applyFont="1" applyBorder="1" applyProtection="1"/>
    <xf numFmtId="0" fontId="0" fillId="0" borderId="34" xfId="0" applyBorder="1"/>
    <xf numFmtId="0" fontId="0" fillId="0" borderId="27" xfId="0" applyBorder="1"/>
    <xf numFmtId="0" fontId="0" fillId="0" borderId="128" xfId="0" applyBorder="1"/>
    <xf numFmtId="0" fontId="13" fillId="0" borderId="67" xfId="0" applyFont="1" applyBorder="1" applyAlignment="1">
      <alignment horizontal="left"/>
    </xf>
    <xf numFmtId="0" fontId="0" fillId="0" borderId="67" xfId="0" applyBorder="1" applyAlignment="1">
      <alignment horizontal="left"/>
    </xf>
    <xf numFmtId="0" fontId="0" fillId="0" borderId="69" xfId="0" applyBorder="1" applyAlignment="1">
      <alignment horizontal="left"/>
    </xf>
    <xf numFmtId="183" fontId="0" fillId="68" borderId="60" xfId="1" applyNumberFormat="1" applyFont="1" applyFill="1" applyBorder="1"/>
    <xf numFmtId="183" fontId="18" fillId="68" borderId="34" xfId="1" applyNumberFormat="1" applyFont="1" applyFill="1" applyBorder="1" applyAlignment="1" applyProtection="1">
      <alignment horizontal="left" vertical="top" wrapText="1"/>
    </xf>
    <xf numFmtId="174" fontId="18" fillId="68" borderId="96" xfId="0" applyNumberFormat="1" applyFont="1" applyFill="1" applyBorder="1" applyProtection="1"/>
    <xf numFmtId="0" fontId="18" fillId="0" borderId="27" xfId="0" applyFont="1" applyBorder="1" applyProtection="1"/>
    <xf numFmtId="0" fontId="83" fillId="69" borderId="19" xfId="0" applyFont="1" applyFill="1" applyBorder="1" applyAlignment="1">
      <alignment horizontal="center" wrapText="1"/>
    </xf>
    <xf numFmtId="171" fontId="18" fillId="9" borderId="58" xfId="0" applyNumberFormat="1" applyFont="1" applyFill="1" applyBorder="1" applyProtection="1"/>
    <xf numFmtId="0" fontId="61" fillId="0" borderId="61" xfId="0" applyFont="1" applyFill="1" applyBorder="1" applyAlignment="1" applyProtection="1">
      <alignment horizontal="center" vertical="center"/>
    </xf>
    <xf numFmtId="0" fontId="14" fillId="0" borderId="109" xfId="0" applyFont="1" applyBorder="1" applyAlignment="1" applyProtection="1">
      <alignment horizontal="center" vertical="center" wrapText="1"/>
    </xf>
    <xf numFmtId="171" fontId="13" fillId="4" borderId="79" xfId="0" applyNumberFormat="1" applyFont="1" applyFill="1" applyBorder="1" applyProtection="1">
      <protection locked="0"/>
    </xf>
    <xf numFmtId="173" fontId="13" fillId="4" borderId="81" xfId="0" applyNumberFormat="1" applyFont="1" applyFill="1" applyBorder="1" applyAlignment="1" applyProtection="1">
      <alignment horizontal="right" wrapText="1"/>
      <protection locked="0"/>
    </xf>
    <xf numFmtId="173" fontId="13" fillId="4" borderId="82" xfId="0" applyNumberFormat="1" applyFont="1" applyFill="1" applyBorder="1" applyAlignment="1" applyProtection="1">
      <alignment horizontal="right" wrapText="1"/>
      <protection locked="0"/>
    </xf>
    <xf numFmtId="171" fontId="13" fillId="4" borderId="101" xfId="0" applyNumberFormat="1" applyFont="1" applyFill="1" applyBorder="1" applyProtection="1">
      <protection locked="0"/>
    </xf>
    <xf numFmtId="171" fontId="13" fillId="0" borderId="58" xfId="0" applyNumberFormat="1" applyFont="1" applyFill="1" applyBorder="1" applyProtection="1"/>
    <xf numFmtId="171" fontId="13" fillId="4" borderId="38" xfId="0" applyNumberFormat="1" applyFont="1" applyFill="1" applyBorder="1" applyProtection="1">
      <protection locked="0"/>
    </xf>
    <xf numFmtId="171" fontId="13" fillId="4" borderId="30" xfId="0" applyNumberFormat="1" applyFont="1" applyFill="1" applyBorder="1" applyProtection="1">
      <protection locked="0"/>
    </xf>
    <xf numFmtId="0" fontId="13" fillId="9" borderId="21" xfId="0" applyFont="1" applyFill="1" applyBorder="1" applyAlignment="1" applyProtection="1">
      <alignment horizontal="left" wrapText="1"/>
      <protection locked="0"/>
    </xf>
    <xf numFmtId="179" fontId="14" fillId="0" borderId="62" xfId="0" quotePrefix="1" applyNumberFormat="1" applyFont="1" applyBorder="1" applyAlignment="1" applyProtection="1">
      <alignment horizontal="center" vertical="center" wrapText="1"/>
    </xf>
    <xf numFmtId="37" fontId="18" fillId="69" borderId="80" xfId="0" applyNumberFormat="1" applyFont="1" applyFill="1" applyBorder="1" applyAlignment="1" applyProtection="1">
      <alignment horizontal="center"/>
    </xf>
    <xf numFmtId="174" fontId="18" fillId="69" borderId="36" xfId="0" applyNumberFormat="1" applyFont="1" applyFill="1" applyBorder="1" applyAlignment="1" applyProtection="1">
      <alignment horizontal="center" wrapText="1"/>
    </xf>
    <xf numFmtId="174" fontId="13" fillId="69" borderId="37" xfId="0" applyNumberFormat="1" applyFont="1" applyFill="1" applyBorder="1" applyAlignment="1" applyProtection="1">
      <alignment horizontal="center" wrapText="1"/>
    </xf>
    <xf numFmtId="174" fontId="18" fillId="69" borderId="38" xfId="0" applyNumberFormat="1" applyFont="1" applyFill="1" applyBorder="1" applyAlignment="1" applyProtection="1">
      <alignment horizontal="center" wrapText="1"/>
    </xf>
    <xf numFmtId="174" fontId="18" fillId="69" borderId="37" xfId="0" applyNumberFormat="1" applyFont="1" applyFill="1" applyBorder="1" applyAlignment="1" applyProtection="1">
      <alignment horizontal="right" wrapText="1"/>
    </xf>
    <xf numFmtId="174" fontId="18" fillId="69" borderId="96" xfId="0" applyNumberFormat="1" applyFont="1" applyFill="1" applyBorder="1" applyProtection="1"/>
    <xf numFmtId="0" fontId="14" fillId="69" borderId="28" xfId="0" applyFont="1" applyFill="1" applyBorder="1" applyAlignment="1" applyProtection="1">
      <alignment horizontal="center" vertical="center" wrapText="1"/>
    </xf>
    <xf numFmtId="41" fontId="18" fillId="69" borderId="41" xfId="0" applyNumberFormat="1" applyFont="1" applyFill="1" applyBorder="1" applyProtection="1"/>
    <xf numFmtId="174" fontId="18" fillId="69" borderId="141" xfId="0" applyNumberFormat="1" applyFont="1" applyFill="1" applyBorder="1" applyProtection="1"/>
    <xf numFmtId="174" fontId="18" fillId="69" borderId="139" xfId="0" applyNumberFormat="1" applyFont="1" applyFill="1" applyBorder="1" applyProtection="1"/>
    <xf numFmtId="174" fontId="14" fillId="69" borderId="25" xfId="0" applyNumberFormat="1" applyFont="1" applyFill="1" applyBorder="1" applyProtection="1"/>
    <xf numFmtId="171" fontId="18" fillId="69" borderId="91" xfId="0" applyNumberFormat="1" applyFont="1" applyFill="1" applyBorder="1" applyProtection="1"/>
    <xf numFmtId="173" fontId="23" fillId="69" borderId="85" xfId="0" applyNumberFormat="1" applyFont="1" applyFill="1" applyBorder="1" applyAlignment="1" applyProtection="1">
      <alignment horizontal="right" vertical="top" wrapText="1"/>
    </xf>
    <xf numFmtId="178" fontId="23" fillId="69" borderId="46" xfId="2" applyNumberFormat="1" applyFont="1" applyFill="1" applyBorder="1" applyProtection="1"/>
    <xf numFmtId="169" fontId="24" fillId="0" borderId="34" xfId="5" applyNumberFormat="1" applyFont="1" applyFill="1" applyBorder="1" applyProtection="1"/>
    <xf numFmtId="171" fontId="18" fillId="69" borderId="19" xfId="0" applyNumberFormat="1" applyFont="1" applyFill="1" applyBorder="1" applyProtection="1"/>
    <xf numFmtId="180" fontId="14" fillId="69" borderId="70" xfId="1" applyNumberFormat="1" applyFont="1" applyFill="1" applyBorder="1" applyAlignment="1" applyProtection="1">
      <alignment horizontal="center"/>
    </xf>
    <xf numFmtId="43" fontId="14" fillId="69" borderId="11" xfId="1" applyFont="1" applyFill="1" applyBorder="1" applyAlignment="1" applyProtection="1">
      <alignment horizontal="center"/>
    </xf>
    <xf numFmtId="180" fontId="14" fillId="69" borderId="107" xfId="1" applyNumberFormat="1" applyFont="1" applyFill="1" applyBorder="1" applyAlignment="1" applyProtection="1">
      <alignment horizontal="center"/>
    </xf>
    <xf numFmtId="180" fontId="14" fillId="69" borderId="94" xfId="1" applyNumberFormat="1" applyFont="1" applyFill="1" applyBorder="1" applyAlignment="1" applyProtection="1">
      <alignment horizontal="center"/>
    </xf>
    <xf numFmtId="180" fontId="14" fillId="69" borderId="95" xfId="1" applyNumberFormat="1" applyFont="1" applyFill="1" applyBorder="1" applyAlignment="1" applyProtection="1">
      <alignment horizontal="center"/>
    </xf>
    <xf numFmtId="166" fontId="14" fillId="69" borderId="61" xfId="1" applyNumberFormat="1" applyFont="1" applyFill="1" applyBorder="1" applyAlignment="1" applyProtection="1">
      <alignment horizontal="center"/>
    </xf>
    <xf numFmtId="180" fontId="14" fillId="69" borderId="61" xfId="1" applyNumberFormat="1" applyFont="1" applyFill="1" applyBorder="1" applyAlignment="1" applyProtection="1">
      <alignment horizontal="center"/>
    </xf>
    <xf numFmtId="180" fontId="14" fillId="69" borderId="109" xfId="1" applyNumberFormat="1" applyFont="1" applyFill="1" applyBorder="1" applyAlignment="1" applyProtection="1">
      <alignment horizontal="center"/>
    </xf>
    <xf numFmtId="180" fontId="14" fillId="69" borderId="43" xfId="1" applyNumberFormat="1" applyFont="1" applyFill="1" applyBorder="1" applyAlignment="1" applyProtection="1">
      <alignment horizontal="center"/>
    </xf>
    <xf numFmtId="166" fontId="14" fillId="69" borderId="61" xfId="1" applyNumberFormat="1" applyFont="1" applyFill="1" applyBorder="1" applyAlignment="1" applyProtection="1">
      <alignment horizontal="center" vertical="center"/>
    </xf>
    <xf numFmtId="0" fontId="14" fillId="69" borderId="61" xfId="0" applyFont="1" applyFill="1" applyBorder="1" applyAlignment="1" applyProtection="1">
      <alignment horizontal="center" vertical="center" wrapText="1"/>
    </xf>
    <xf numFmtId="180" fontId="13" fillId="69" borderId="110" xfId="1" applyNumberFormat="1" applyFont="1" applyFill="1" applyBorder="1" applyAlignment="1" applyProtection="1">
      <alignment horizontal="center"/>
    </xf>
    <xf numFmtId="180" fontId="13" fillId="69" borderId="112" xfId="1" applyNumberFormat="1" applyFont="1" applyFill="1" applyBorder="1" applyAlignment="1" applyProtection="1">
      <alignment horizontal="center"/>
    </xf>
    <xf numFmtId="180" fontId="13" fillId="69" borderId="114" xfId="1" applyNumberFormat="1" applyFont="1" applyFill="1" applyBorder="1" applyAlignment="1" applyProtection="1">
      <alignment horizontal="center"/>
    </xf>
    <xf numFmtId="0" fontId="14" fillId="69" borderId="72" xfId="0" applyFont="1" applyFill="1" applyBorder="1" applyAlignment="1" applyProtection="1">
      <alignment horizontal="center" vertical="center" wrapText="1"/>
    </xf>
    <xf numFmtId="180" fontId="13" fillId="69" borderId="21" xfId="1" applyNumberFormat="1" applyFont="1" applyFill="1" applyBorder="1" applyAlignment="1" applyProtection="1">
      <alignment horizontal="center"/>
    </xf>
    <xf numFmtId="180" fontId="13" fillId="69" borderId="113" xfId="1" applyNumberFormat="1" applyFont="1" applyFill="1" applyBorder="1" applyAlignment="1" applyProtection="1">
      <alignment horizontal="center"/>
    </xf>
    <xf numFmtId="180" fontId="13" fillId="69" borderId="116" xfId="1" applyNumberFormat="1" applyFont="1" applyFill="1" applyBorder="1" applyAlignment="1" applyProtection="1">
      <alignment horizontal="center"/>
    </xf>
    <xf numFmtId="180" fontId="13" fillId="69" borderId="111" xfId="1" applyNumberFormat="1" applyFont="1" applyFill="1" applyBorder="1" applyAlignment="1" applyProtection="1">
      <alignment horizontal="center"/>
    </xf>
    <xf numFmtId="180" fontId="13" fillId="69" borderId="28" xfId="1" applyNumberFormat="1" applyFont="1" applyFill="1" applyBorder="1" applyAlignment="1" applyProtection="1">
      <alignment horizontal="center"/>
    </xf>
    <xf numFmtId="180" fontId="13" fillId="69" borderId="117" xfId="1" applyNumberFormat="1" applyFont="1" applyFill="1" applyBorder="1" applyAlignment="1" applyProtection="1">
      <alignment horizontal="center"/>
    </xf>
    <xf numFmtId="43" fontId="13" fillId="9" borderId="111" xfId="1" applyFont="1" applyFill="1" applyBorder="1" applyAlignment="1" applyProtection="1">
      <alignment horizontal="left"/>
    </xf>
    <xf numFmtId="0" fontId="18" fillId="0" borderId="67" xfId="0" applyFont="1" applyFill="1" applyBorder="1" applyAlignment="1" applyProtection="1">
      <alignment horizontal="left" wrapText="1"/>
      <protection locked="0"/>
    </xf>
    <xf numFmtId="0" fontId="18" fillId="0" borderId="0" xfId="0" applyFont="1" applyFill="1" applyBorder="1" applyAlignment="1" applyProtection="1">
      <alignment horizontal="left" wrapText="1"/>
      <protection locked="0"/>
    </xf>
    <xf numFmtId="0" fontId="18" fillId="0" borderId="15" xfId="0" applyFont="1" applyFill="1" applyBorder="1" applyAlignment="1" applyProtection="1">
      <alignment horizontal="left" wrapText="1"/>
      <protection locked="0"/>
    </xf>
    <xf numFmtId="0" fontId="15" fillId="0" borderId="67" xfId="0" applyFont="1" applyFill="1" applyBorder="1" applyAlignment="1" applyProtection="1">
      <alignment horizontal="left"/>
      <protection locked="0"/>
    </xf>
    <xf numFmtId="0" fontId="15" fillId="0" borderId="0" xfId="0" applyFont="1" applyFill="1" applyBorder="1" applyAlignment="1" applyProtection="1">
      <alignment horizontal="left"/>
      <protection locked="0"/>
    </xf>
    <xf numFmtId="0" fontId="15" fillId="0" borderId="15" xfId="0" applyFont="1" applyFill="1" applyBorder="1" applyAlignment="1" applyProtection="1">
      <alignment horizontal="left"/>
      <protection locked="0"/>
    </xf>
    <xf numFmtId="185" fontId="18" fillId="6" borderId="0" xfId="0" applyNumberFormat="1" applyFont="1" applyFill="1" applyProtection="1"/>
    <xf numFmtId="0" fontId="0" fillId="0" borderId="0" xfId="0" applyFill="1" applyAlignment="1" applyProtection="1">
      <alignment horizontal="left"/>
    </xf>
    <xf numFmtId="0" fontId="0" fillId="0" borderId="0" xfId="0" applyAlignment="1" applyProtection="1">
      <alignment horizontal="left"/>
    </xf>
    <xf numFmtId="0" fontId="13" fillId="0" borderId="0" xfId="0" applyFont="1" applyAlignment="1">
      <alignment horizontal="left"/>
    </xf>
    <xf numFmtId="0" fontId="13" fillId="0" borderId="0" xfId="0" applyFont="1" applyAlignment="1" applyProtection="1">
      <alignment horizontal="left" vertical="top" wrapText="1"/>
    </xf>
    <xf numFmtId="0" fontId="13" fillId="0" borderId="0" xfId="0" applyFont="1" applyFill="1" applyAlignment="1" applyProtection="1">
      <alignment horizontal="left"/>
    </xf>
    <xf numFmtId="0" fontId="14" fillId="9" borderId="0" xfId="0" applyFont="1" applyFill="1"/>
    <xf numFmtId="4" fontId="0" fillId="13" borderId="0" xfId="0" applyNumberFormat="1" applyFill="1"/>
    <xf numFmtId="0" fontId="83" fillId="13" borderId="8" xfId="0" applyFont="1" applyFill="1" applyBorder="1" applyAlignment="1">
      <alignment horizontal="center"/>
    </xf>
    <xf numFmtId="0" fontId="83" fillId="0" borderId="0" xfId="0" applyFont="1" applyFill="1" applyAlignment="1">
      <alignment horizontal="center"/>
    </xf>
    <xf numFmtId="0" fontId="83" fillId="13" borderId="0" xfId="0" applyFont="1" applyFill="1" applyAlignment="1">
      <alignment horizontal="center"/>
    </xf>
    <xf numFmtId="0" fontId="83" fillId="70" borderId="0" xfId="0" applyFont="1" applyFill="1" applyAlignment="1">
      <alignment horizontal="center"/>
    </xf>
    <xf numFmtId="43" fontId="0" fillId="0" borderId="0" xfId="0" applyNumberFormat="1" applyFill="1"/>
    <xf numFmtId="0" fontId="83" fillId="0" borderId="165" xfId="0" applyFont="1" applyFill="1" applyBorder="1" applyAlignment="1">
      <alignment horizontal="center" wrapText="1"/>
    </xf>
    <xf numFmtId="0" fontId="83" fillId="0" borderId="18" xfId="0" applyFont="1" applyFill="1" applyBorder="1" applyAlignment="1">
      <alignment horizontal="center" wrapText="1"/>
    </xf>
    <xf numFmtId="0" fontId="83" fillId="13" borderId="18" xfId="0" applyFont="1" applyFill="1" applyBorder="1" applyAlignment="1">
      <alignment horizontal="center" wrapText="1"/>
    </xf>
    <xf numFmtId="0" fontId="83" fillId="0" borderId="18" xfId="0" applyFont="1" applyBorder="1" applyAlignment="1">
      <alignment horizontal="center" wrapText="1"/>
    </xf>
    <xf numFmtId="0" fontId="83" fillId="0" borderId="24" xfId="0" applyFont="1" applyFill="1" applyBorder="1" applyAlignment="1">
      <alignment horizontal="center" wrapText="1"/>
    </xf>
    <xf numFmtId="0" fontId="83" fillId="70" borderId="18" xfId="0" applyFont="1" applyFill="1" applyBorder="1" applyAlignment="1">
      <alignment horizontal="center" wrapText="1"/>
    </xf>
    <xf numFmtId="0" fontId="83" fillId="0" borderId="0" xfId="0" applyFont="1" applyAlignment="1">
      <alignment horizontal="center" wrapText="1"/>
    </xf>
    <xf numFmtId="0" fontId="83" fillId="0" borderId="167" xfId="0" applyFont="1" applyFill="1" applyBorder="1" applyAlignment="1">
      <alignment horizontal="center" wrapText="1"/>
    </xf>
    <xf numFmtId="0" fontId="83" fillId="0" borderId="168" xfId="0" applyFont="1" applyFill="1" applyBorder="1" applyAlignment="1">
      <alignment horizontal="center" wrapText="1"/>
    </xf>
    <xf numFmtId="0" fontId="83" fillId="13" borderId="168" xfId="0" applyFont="1" applyFill="1" applyBorder="1" applyAlignment="1">
      <alignment horizontal="center" wrapText="1"/>
    </xf>
    <xf numFmtId="0" fontId="83" fillId="0" borderId="168" xfId="0" applyFont="1" applyBorder="1" applyAlignment="1">
      <alignment horizontal="center" wrapText="1"/>
    </xf>
    <xf numFmtId="0" fontId="83" fillId="0" borderId="117" xfId="0" applyFont="1" applyFill="1" applyBorder="1" applyAlignment="1">
      <alignment horizontal="center" wrapText="1"/>
    </xf>
    <xf numFmtId="0" fontId="83" fillId="70" borderId="0" xfId="0" applyFont="1" applyFill="1" applyBorder="1" applyAlignment="1">
      <alignment horizontal="center" wrapText="1"/>
    </xf>
    <xf numFmtId="0" fontId="0" fillId="13" borderId="0" xfId="0" applyFill="1"/>
    <xf numFmtId="4" fontId="0" fillId="9" borderId="0" xfId="0" applyNumberFormat="1" applyFill="1"/>
    <xf numFmtId="4" fontId="0" fillId="0" borderId="0" xfId="0" applyNumberFormat="1"/>
    <xf numFmtId="4" fontId="0" fillId="0" borderId="0" xfId="0" applyNumberFormat="1" applyFill="1"/>
    <xf numFmtId="4" fontId="0" fillId="71" borderId="0" xfId="0" applyNumberFormat="1" applyFill="1"/>
    <xf numFmtId="4" fontId="0" fillId="70" borderId="0" xfId="0" applyNumberFormat="1" applyFill="1"/>
    <xf numFmtId="43" fontId="0" fillId="0" borderId="0" xfId="1" applyFont="1"/>
    <xf numFmtId="0" fontId="13" fillId="13" borderId="0" xfId="0" applyFont="1" applyFill="1"/>
    <xf numFmtId="0" fontId="0" fillId="13" borderId="0" xfId="0" applyFill="1" applyAlignment="1">
      <alignment wrapText="1"/>
    </xf>
    <xf numFmtId="4" fontId="0" fillId="72" borderId="0" xfId="0" applyNumberFormat="1" applyFill="1"/>
    <xf numFmtId="0" fontId="0" fillId="10" borderId="0" xfId="0" applyFill="1"/>
    <xf numFmtId="4" fontId="0" fillId="10" borderId="0" xfId="0" applyNumberFormat="1" applyFill="1"/>
    <xf numFmtId="43" fontId="0" fillId="10" borderId="0" xfId="1" applyFont="1" applyFill="1"/>
    <xf numFmtId="4" fontId="0" fillId="73" borderId="0" xfId="0" applyNumberFormat="1" applyFill="1"/>
    <xf numFmtId="4" fontId="0" fillId="74" borderId="0" xfId="0" applyNumberFormat="1" applyFill="1"/>
    <xf numFmtId="43" fontId="0" fillId="71" borderId="0" xfId="1" applyFont="1" applyFill="1"/>
    <xf numFmtId="4" fontId="0" fillId="12" borderId="0" xfId="0" applyNumberFormat="1" applyFill="1"/>
    <xf numFmtId="4" fontId="0" fillId="75" borderId="0" xfId="0" applyNumberFormat="1" applyFill="1"/>
    <xf numFmtId="43" fontId="13" fillId="0" borderId="0" xfId="1" applyFont="1"/>
    <xf numFmtId="0" fontId="13" fillId="13" borderId="0" xfId="0" applyFont="1" applyFill="1" applyAlignment="1">
      <alignment wrapText="1"/>
    </xf>
    <xf numFmtId="4" fontId="0" fillId="0" borderId="0" xfId="1" applyNumberFormat="1" applyFont="1" applyFill="1"/>
    <xf numFmtId="43" fontId="0" fillId="76" borderId="0" xfId="1" applyFont="1" applyFill="1"/>
    <xf numFmtId="43" fontId="0" fillId="77" borderId="0" xfId="1" applyFont="1" applyFill="1"/>
    <xf numFmtId="43" fontId="0" fillId="78" borderId="0" xfId="1" applyFont="1" applyFill="1"/>
    <xf numFmtId="43" fontId="0" fillId="79" borderId="0" xfId="1" applyFont="1" applyFill="1"/>
    <xf numFmtId="43" fontId="0" fillId="80" borderId="0" xfId="1" applyFont="1" applyFill="1"/>
    <xf numFmtId="43" fontId="0" fillId="74" borderId="0" xfId="1" applyFont="1" applyFill="1"/>
    <xf numFmtId="43" fontId="0" fillId="73" borderId="0" xfId="1" applyFont="1" applyFill="1"/>
    <xf numFmtId="43" fontId="0" fillId="72" borderId="0" xfId="1" applyFont="1" applyFill="1"/>
    <xf numFmtId="0" fontId="0" fillId="0" borderId="0" xfId="0" applyAlignment="1">
      <alignment wrapText="1"/>
    </xf>
    <xf numFmtId="2" fontId="0" fillId="0" borderId="0" xfId="0" applyNumberFormat="1" applyAlignment="1">
      <alignment wrapText="1"/>
    </xf>
    <xf numFmtId="4" fontId="0" fillId="79" borderId="0" xfId="0" applyNumberFormat="1" applyFill="1"/>
    <xf numFmtId="0" fontId="0" fillId="79" borderId="0" xfId="0" applyFill="1"/>
    <xf numFmtId="43" fontId="0" fillId="0" borderId="0" xfId="1" applyFont="1" applyFill="1"/>
    <xf numFmtId="4" fontId="0" fillId="81" borderId="0" xfId="0" applyNumberFormat="1" applyFill="1"/>
    <xf numFmtId="0" fontId="13" fillId="11" borderId="0" xfId="0" applyFont="1" applyFill="1"/>
    <xf numFmtId="0" fontId="0" fillId="11" borderId="0" xfId="0" applyFill="1"/>
    <xf numFmtId="4" fontId="0" fillId="11" borderId="0" xfId="0" applyNumberFormat="1" applyFill="1"/>
    <xf numFmtId="43" fontId="0" fillId="11" borderId="0" xfId="1" applyFont="1" applyFill="1"/>
    <xf numFmtId="43" fontId="35" fillId="10" borderId="0" xfId="1" applyFont="1" applyFill="1"/>
    <xf numFmtId="43" fontId="35" fillId="70" borderId="0" xfId="1" applyFont="1" applyFill="1"/>
    <xf numFmtId="43" fontId="0" fillId="13" borderId="0" xfId="1" applyNumberFormat="1" applyFont="1" applyFill="1"/>
    <xf numFmtId="0" fontId="0" fillId="70" borderId="0" xfId="0" applyFill="1"/>
    <xf numFmtId="0" fontId="1" fillId="0" borderId="0" xfId="117" applyFont="1" applyBorder="1"/>
    <xf numFmtId="0" fontId="1" fillId="0" borderId="0" xfId="117" applyFont="1" applyBorder="1" applyAlignment="1">
      <alignment horizontal="center"/>
    </xf>
    <xf numFmtId="0" fontId="83" fillId="82" borderId="5" xfId="117" applyFont="1" applyFill="1" applyBorder="1"/>
    <xf numFmtId="0" fontId="1" fillId="82" borderId="6" xfId="117" applyFont="1" applyFill="1" applyBorder="1"/>
    <xf numFmtId="0" fontId="83" fillId="0" borderId="6" xfId="117" applyFont="1" applyFill="1" applyBorder="1" applyAlignment="1">
      <alignment horizontal="left"/>
    </xf>
    <xf numFmtId="49" fontId="1" fillId="0" borderId="0" xfId="117" applyNumberFormat="1"/>
    <xf numFmtId="0" fontId="83" fillId="82" borderId="6" xfId="117" applyFont="1" applyFill="1" applyBorder="1"/>
    <xf numFmtId="0" fontId="1" fillId="82" borderId="7" xfId="117" applyFont="1" applyFill="1" applyBorder="1"/>
    <xf numFmtId="0" fontId="81" fillId="0" borderId="0" xfId="117" applyFont="1" applyBorder="1"/>
    <xf numFmtId="0" fontId="1" fillId="0" borderId="0" xfId="117" applyFont="1" applyBorder="1" applyAlignment="1">
      <alignment horizontal="right"/>
    </xf>
    <xf numFmtId="186" fontId="1" fillId="74" borderId="0" xfId="118" applyNumberFormat="1" applyFont="1" applyFill="1" applyBorder="1"/>
    <xf numFmtId="186" fontId="1" fillId="0" borderId="0" xfId="118" applyNumberFormat="1" applyFont="1" applyBorder="1"/>
    <xf numFmtId="0" fontId="83" fillId="82" borderId="8" xfId="117" applyFont="1" applyFill="1" applyBorder="1"/>
    <xf numFmtId="0" fontId="1" fillId="82" borderId="0" xfId="117" quotePrefix="1" applyFont="1" applyFill="1" applyBorder="1"/>
    <xf numFmtId="0" fontId="83" fillId="0" borderId="0" xfId="117" applyFont="1" applyFill="1" applyBorder="1" applyAlignment="1">
      <alignment horizontal="left"/>
    </xf>
    <xf numFmtId="0" fontId="1" fillId="82" borderId="0" xfId="117" applyFont="1" applyFill="1" applyBorder="1"/>
    <xf numFmtId="0" fontId="83" fillId="82" borderId="0" xfId="117" applyFont="1" applyFill="1" applyBorder="1"/>
    <xf numFmtId="0" fontId="1" fillId="82" borderId="15" xfId="117" applyFont="1" applyFill="1" applyBorder="1"/>
    <xf numFmtId="0" fontId="1" fillId="83" borderId="0" xfId="117" applyFont="1" applyFill="1" applyBorder="1"/>
    <xf numFmtId="0" fontId="103" fillId="0" borderId="0" xfId="117" applyFont="1" applyBorder="1"/>
    <xf numFmtId="0" fontId="83" fillId="0" borderId="0" xfId="117" applyFont="1" applyBorder="1"/>
    <xf numFmtId="0" fontId="83" fillId="82" borderId="10" xfId="117" applyFont="1" applyFill="1" applyBorder="1"/>
    <xf numFmtId="0" fontId="1" fillId="82" borderId="11" xfId="117" applyFont="1" applyFill="1" applyBorder="1"/>
    <xf numFmtId="0" fontId="83" fillId="0" borderId="11" xfId="117" applyFont="1" applyFill="1" applyBorder="1" applyAlignment="1">
      <alignment horizontal="left"/>
    </xf>
    <xf numFmtId="0" fontId="1" fillId="82" borderId="17" xfId="117" applyFont="1" applyFill="1" applyBorder="1"/>
    <xf numFmtId="0" fontId="1" fillId="0" borderId="0" xfId="117" applyFont="1" applyFill="1" applyBorder="1" applyAlignment="1">
      <alignment horizontal="center"/>
    </xf>
    <xf numFmtId="0" fontId="1" fillId="0" borderId="0" xfId="117" applyFont="1" applyFill="1" applyBorder="1"/>
    <xf numFmtId="0" fontId="83" fillId="0" borderId="0" xfId="117" applyFont="1" applyFill="1" applyBorder="1"/>
    <xf numFmtId="0" fontId="1" fillId="0" borderId="0" xfId="117" applyFont="1" applyFill="1" applyBorder="1" applyAlignment="1">
      <alignment horizontal="left"/>
    </xf>
    <xf numFmtId="0" fontId="81" fillId="0" borderId="0" xfId="117" applyFont="1" applyFill="1" applyBorder="1"/>
    <xf numFmtId="0" fontId="1" fillId="0" borderId="0" xfId="117" applyFont="1" applyFill="1" applyBorder="1" applyAlignment="1">
      <alignment horizontal="right"/>
    </xf>
    <xf numFmtId="166" fontId="1" fillId="0" borderId="0" xfId="117" applyNumberFormat="1" applyFont="1" applyBorder="1"/>
    <xf numFmtId="0" fontId="83" fillId="0" borderId="0" xfId="117" applyFont="1" applyBorder="1" applyAlignment="1">
      <alignment horizontal="left"/>
    </xf>
    <xf numFmtId="0" fontId="81" fillId="0" borderId="0" xfId="117" applyFont="1" applyBorder="1" applyAlignment="1">
      <alignment horizontal="right"/>
    </xf>
    <xf numFmtId="49" fontId="83" fillId="84" borderId="169" xfId="117" applyNumberFormat="1" applyFont="1" applyFill="1" applyBorder="1" applyAlignment="1" applyProtection="1">
      <alignment horizontal="left" vertical="center"/>
      <protection locked="0"/>
    </xf>
    <xf numFmtId="49" fontId="83" fillId="84" borderId="170" xfId="117" applyNumberFormat="1" applyFont="1" applyFill="1" applyBorder="1" applyAlignment="1" applyProtection="1">
      <alignment vertical="center"/>
      <protection locked="0"/>
    </xf>
    <xf numFmtId="49" fontId="83" fillId="0" borderId="171" xfId="117" applyNumberFormat="1" applyFont="1" applyFill="1" applyBorder="1" applyAlignment="1" applyProtection="1">
      <alignment horizontal="left" vertical="center"/>
      <protection locked="0"/>
    </xf>
    <xf numFmtId="49" fontId="83" fillId="85" borderId="171" xfId="117" applyNumberFormat="1" applyFont="1" applyFill="1" applyBorder="1" applyAlignment="1" applyProtection="1">
      <alignment horizontal="center" vertical="center"/>
      <protection locked="0"/>
    </xf>
    <xf numFmtId="49" fontId="83" fillId="72" borderId="171" xfId="117" applyNumberFormat="1" applyFont="1" applyFill="1" applyBorder="1" applyAlignment="1" applyProtection="1">
      <alignment horizontal="center" vertical="center"/>
      <protection locked="0"/>
    </xf>
    <xf numFmtId="49" fontId="104" fillId="72" borderId="171" xfId="117" applyNumberFormat="1" applyFont="1" applyFill="1" applyBorder="1" applyAlignment="1" applyProtection="1">
      <alignment horizontal="center" vertical="center"/>
      <protection locked="0"/>
    </xf>
    <xf numFmtId="49" fontId="83" fillId="86" borderId="171" xfId="117" applyNumberFormat="1" applyFont="1" applyFill="1" applyBorder="1" applyAlignment="1" applyProtection="1">
      <alignment horizontal="center" vertical="center" wrapText="1"/>
      <protection locked="0"/>
    </xf>
    <xf numFmtId="49" fontId="83" fillId="86" borderId="171" xfId="117" applyNumberFormat="1" applyFont="1" applyFill="1" applyBorder="1" applyAlignment="1" applyProtection="1">
      <alignment horizontal="center" vertical="center"/>
      <protection locked="0"/>
    </xf>
    <xf numFmtId="49" fontId="104" fillId="86" borderId="171" xfId="117" applyNumberFormat="1" applyFont="1" applyFill="1" applyBorder="1" applyAlignment="1" applyProtection="1">
      <alignment horizontal="center" vertical="center" wrapText="1"/>
      <protection locked="0"/>
    </xf>
    <xf numFmtId="0" fontId="105" fillId="0" borderId="0" xfId="117" applyFont="1" applyBorder="1" applyAlignment="1">
      <alignment horizontal="right"/>
    </xf>
    <xf numFmtId="0" fontId="83" fillId="0" borderId="0" xfId="117" applyFont="1" applyBorder="1" applyAlignment="1">
      <alignment horizontal="center"/>
    </xf>
    <xf numFmtId="186" fontId="83" fillId="74" borderId="0" xfId="118" applyNumberFormat="1" applyFont="1" applyFill="1" applyBorder="1" applyAlignment="1">
      <alignment horizontal="center" wrapText="1"/>
    </xf>
    <xf numFmtId="166" fontId="1" fillId="0" borderId="0" xfId="1" applyNumberFormat="1" applyFont="1" applyFill="1" applyBorder="1"/>
    <xf numFmtId="186" fontId="1" fillId="0" borderId="0" xfId="118" applyNumberFormat="1" applyFont="1" applyFill="1" applyBorder="1"/>
    <xf numFmtId="0" fontId="106" fillId="0" borderId="0" xfId="117" applyFont="1" applyBorder="1" applyAlignment="1">
      <alignment horizontal="center" vertical="center" wrapText="1"/>
    </xf>
    <xf numFmtId="49" fontId="106" fillId="0" borderId="172" xfId="117" applyNumberFormat="1" applyFont="1" applyFill="1" applyBorder="1" applyAlignment="1" applyProtection="1">
      <alignment horizontal="left" vertical="center" wrapText="1"/>
      <protection locked="0"/>
    </xf>
    <xf numFmtId="0" fontId="106" fillId="85" borderId="172" xfId="117" applyNumberFormat="1" applyFont="1" applyFill="1" applyBorder="1" applyAlignment="1" applyProtection="1">
      <alignment horizontal="center" vertical="center" wrapText="1"/>
      <protection locked="0"/>
    </xf>
    <xf numFmtId="49" fontId="106" fillId="85" borderId="172" xfId="117" applyNumberFormat="1" applyFont="1" applyFill="1" applyBorder="1" applyAlignment="1" applyProtection="1">
      <alignment horizontal="center" vertical="center" wrapText="1"/>
      <protection locked="0"/>
    </xf>
    <xf numFmtId="49" fontId="106" fillId="72" borderId="172" xfId="117" applyNumberFormat="1" applyFont="1" applyFill="1" applyBorder="1" applyAlignment="1" applyProtection="1">
      <alignment horizontal="center" vertical="center" wrapText="1"/>
      <protection locked="0"/>
    </xf>
    <xf numFmtId="0" fontId="107" fillId="0" borderId="0" xfId="117" applyFont="1" applyBorder="1" applyAlignment="1">
      <alignment horizontal="right" vertical="center" wrapText="1"/>
    </xf>
    <xf numFmtId="186" fontId="106" fillId="0" borderId="0" xfId="117" applyNumberFormat="1" applyFont="1" applyBorder="1" applyAlignment="1">
      <alignment horizontal="center" vertical="center" wrapText="1"/>
    </xf>
    <xf numFmtId="0" fontId="1" fillId="0" borderId="0" xfId="117" applyFont="1" applyBorder="1" applyAlignment="1">
      <alignment wrapText="1"/>
    </xf>
    <xf numFmtId="49" fontId="83" fillId="84" borderId="169" xfId="117" applyNumberFormat="1" applyFont="1" applyFill="1" applyBorder="1" applyAlignment="1" applyProtection="1">
      <alignment horizontal="center" vertical="center"/>
      <protection locked="0"/>
    </xf>
    <xf numFmtId="49" fontId="83" fillId="84" borderId="170" xfId="117" applyNumberFormat="1" applyFont="1" applyFill="1" applyBorder="1" applyAlignment="1" applyProtection="1">
      <alignment horizontal="center" vertical="center"/>
      <protection locked="0"/>
    </xf>
    <xf numFmtId="49" fontId="83" fillId="84" borderId="173" xfId="117" applyNumberFormat="1" applyFont="1" applyFill="1" applyBorder="1" applyAlignment="1" applyProtection="1">
      <alignment horizontal="center" vertical="center"/>
      <protection locked="0"/>
    </xf>
    <xf numFmtId="186" fontId="81" fillId="0" borderId="0" xfId="117" applyNumberFormat="1" applyFont="1" applyFill="1" applyBorder="1" applyAlignment="1">
      <alignment horizontal="right"/>
    </xf>
    <xf numFmtId="0" fontId="83" fillId="0" borderId="0" xfId="117" applyFont="1" applyBorder="1" applyAlignment="1">
      <alignment horizontal="center" wrapText="1"/>
    </xf>
    <xf numFmtId="165" fontId="83" fillId="0" borderId="0" xfId="118" applyFont="1" applyBorder="1" applyAlignment="1">
      <alignment horizontal="center" wrapText="1"/>
    </xf>
    <xf numFmtId="49" fontId="1" fillId="0" borderId="174" xfId="117" applyNumberFormat="1" applyFont="1" applyFill="1" applyBorder="1" applyAlignment="1" applyProtection="1">
      <alignment horizontal="left" indent="5"/>
      <protection locked="0"/>
    </xf>
    <xf numFmtId="0" fontId="1" fillId="0" borderId="174" xfId="117" applyNumberFormat="1" applyFont="1" applyFill="1" applyBorder="1" applyAlignment="1" applyProtection="1">
      <protection locked="0"/>
    </xf>
    <xf numFmtId="49" fontId="1" fillId="0" borderId="0" xfId="117" applyNumberFormat="1" applyFont="1" applyFill="1" applyBorder="1" applyAlignment="1" applyProtection="1">
      <alignment horizontal="left"/>
      <protection locked="0"/>
    </xf>
    <xf numFmtId="186" fontId="81" fillId="0" borderId="0" xfId="117" applyNumberFormat="1" applyFont="1" applyBorder="1" applyAlignment="1">
      <alignment horizontal="right"/>
    </xf>
    <xf numFmtId="186" fontId="0" fillId="74" borderId="0" xfId="118" applyNumberFormat="1" applyFont="1" applyFill="1"/>
    <xf numFmtId="186" fontId="1" fillId="0" borderId="0" xfId="117" applyNumberFormat="1" applyFont="1" applyBorder="1"/>
    <xf numFmtId="165" fontId="1" fillId="0" borderId="0" xfId="118" applyFont="1" applyBorder="1"/>
    <xf numFmtId="49" fontId="1" fillId="0" borderId="171" xfId="117" applyNumberFormat="1" applyFont="1" applyFill="1" applyBorder="1" applyAlignment="1" applyProtection="1">
      <alignment horizontal="left" indent="5"/>
      <protection locked="0"/>
    </xf>
    <xf numFmtId="49" fontId="1" fillId="0" borderId="171" xfId="117" applyNumberFormat="1" applyFont="1" applyFill="1" applyBorder="1" applyAlignment="1" applyProtection="1">
      <alignment horizontal="left" indent="7"/>
      <protection locked="0"/>
    </xf>
    <xf numFmtId="49" fontId="1" fillId="0" borderId="171" xfId="117" applyNumberFormat="1" applyFont="1" applyFill="1" applyBorder="1" applyAlignment="1" applyProtection="1">
      <alignment horizontal="left" indent="6"/>
      <protection locked="0"/>
    </xf>
    <xf numFmtId="0" fontId="1" fillId="14" borderId="0" xfId="117" applyFont="1" applyFill="1" applyBorder="1"/>
    <xf numFmtId="0" fontId="1" fillId="14" borderId="0" xfId="117" applyFont="1" applyFill="1" applyBorder="1" applyAlignment="1">
      <alignment horizontal="center"/>
    </xf>
    <xf numFmtId="49" fontId="1" fillId="14" borderId="171" xfId="117" applyNumberFormat="1" applyFont="1" applyFill="1" applyBorder="1" applyAlignment="1" applyProtection="1">
      <alignment horizontal="left" indent="5"/>
      <protection locked="0"/>
    </xf>
    <xf numFmtId="0" fontId="1" fillId="14" borderId="174" xfId="117" applyNumberFormat="1" applyFont="1" applyFill="1" applyBorder="1" applyAlignment="1" applyProtection="1">
      <protection locked="0"/>
    </xf>
    <xf numFmtId="49" fontId="1" fillId="14" borderId="0" xfId="117" applyNumberFormat="1" applyFont="1" applyFill="1" applyBorder="1" applyAlignment="1" applyProtection="1">
      <alignment horizontal="left"/>
      <protection locked="0"/>
    </xf>
    <xf numFmtId="186" fontId="1" fillId="14" borderId="0" xfId="118" applyNumberFormat="1" applyFont="1" applyFill="1" applyBorder="1"/>
    <xf numFmtId="186" fontId="81" fillId="14" borderId="0" xfId="117" applyNumberFormat="1" applyFont="1" applyFill="1" applyBorder="1" applyAlignment="1">
      <alignment horizontal="right"/>
    </xf>
    <xf numFmtId="186" fontId="1" fillId="71" borderId="0" xfId="118" applyNumberFormat="1" applyFont="1" applyFill="1" applyBorder="1"/>
    <xf numFmtId="186" fontId="1" fillId="12" borderId="0" xfId="118" applyNumberFormat="1" applyFont="1" applyFill="1" applyBorder="1"/>
    <xf numFmtId="165" fontId="1" fillId="74" borderId="0" xfId="118" applyFont="1" applyFill="1" applyBorder="1"/>
    <xf numFmtId="165" fontId="1" fillId="73" borderId="0" xfId="118" applyFont="1" applyFill="1" applyBorder="1"/>
    <xf numFmtId="49" fontId="1" fillId="14" borderId="171" xfId="117" applyNumberFormat="1" applyFont="1" applyFill="1" applyBorder="1" applyAlignment="1" applyProtection="1">
      <alignment horizontal="left" indent="6"/>
      <protection locked="0"/>
    </xf>
    <xf numFmtId="165" fontId="1" fillId="14" borderId="0" xfId="118" applyFont="1" applyFill="1" applyBorder="1"/>
    <xf numFmtId="0" fontId="1" fillId="79" borderId="0" xfId="117" applyFont="1" applyFill="1" applyBorder="1"/>
    <xf numFmtId="165" fontId="1" fillId="71" borderId="0" xfId="118" applyFont="1" applyFill="1" applyBorder="1"/>
    <xf numFmtId="0" fontId="1" fillId="87" borderId="0" xfId="117" applyFont="1" applyFill="1" applyBorder="1"/>
    <xf numFmtId="49" fontId="1" fillId="87" borderId="171" xfId="117" applyNumberFormat="1" applyFont="1" applyFill="1" applyBorder="1" applyAlignment="1" applyProtection="1">
      <alignment horizontal="left" indent="7"/>
      <protection locked="0"/>
    </xf>
    <xf numFmtId="49" fontId="1" fillId="87" borderId="174" xfId="117" applyNumberFormat="1" applyFont="1" applyFill="1" applyBorder="1" applyAlignment="1" applyProtection="1">
      <alignment horizontal="left" indent="7"/>
      <protection locked="0"/>
    </xf>
    <xf numFmtId="49" fontId="1" fillId="87" borderId="0" xfId="117" applyNumberFormat="1" applyFill="1" applyAlignment="1">
      <alignment horizontal="left"/>
    </xf>
    <xf numFmtId="0" fontId="1" fillId="88" borderId="0" xfId="117" applyFont="1" applyFill="1" applyBorder="1"/>
    <xf numFmtId="49" fontId="1" fillId="88" borderId="171" xfId="117" applyNumberFormat="1" applyFont="1" applyFill="1" applyBorder="1" applyAlignment="1" applyProtection="1">
      <alignment horizontal="left" indent="7"/>
      <protection locked="0"/>
    </xf>
    <xf numFmtId="49" fontId="1" fillId="88" borderId="174" xfId="117" applyNumberFormat="1" applyFont="1" applyFill="1" applyBorder="1" applyAlignment="1" applyProtection="1">
      <alignment horizontal="left" indent="7"/>
      <protection locked="0"/>
    </xf>
    <xf numFmtId="49" fontId="1" fillId="88" borderId="0" xfId="117" applyNumberFormat="1" applyFont="1" applyFill="1" applyBorder="1" applyAlignment="1" applyProtection="1">
      <alignment horizontal="left"/>
      <protection locked="0"/>
    </xf>
    <xf numFmtId="0" fontId="1" fillId="89" borderId="0" xfId="117" applyFont="1" applyFill="1" applyBorder="1"/>
    <xf numFmtId="0" fontId="1" fillId="8" borderId="0" xfId="117" applyFont="1" applyFill="1" applyBorder="1"/>
    <xf numFmtId="49" fontId="1" fillId="8" borderId="171" xfId="117" applyNumberFormat="1" applyFont="1" applyFill="1" applyBorder="1" applyAlignment="1" applyProtection="1">
      <alignment horizontal="left" indent="6"/>
      <protection locked="0"/>
    </xf>
    <xf numFmtId="49" fontId="1" fillId="8" borderId="174" xfId="117" applyNumberFormat="1" applyFont="1" applyFill="1" applyBorder="1" applyAlignment="1" applyProtection="1">
      <alignment horizontal="left" indent="6"/>
      <protection locked="0"/>
    </xf>
    <xf numFmtId="49" fontId="1" fillId="8" borderId="0" xfId="117" applyNumberFormat="1" applyFill="1" applyAlignment="1">
      <alignment horizontal="left"/>
    </xf>
    <xf numFmtId="0" fontId="1" fillId="76" borderId="0" xfId="117" applyFont="1" applyFill="1" applyBorder="1"/>
    <xf numFmtId="49" fontId="1" fillId="8" borderId="0" xfId="117" applyNumberFormat="1" applyFont="1" applyFill="1" applyBorder="1" applyAlignment="1" applyProtection="1">
      <alignment horizontal="left"/>
      <protection locked="0"/>
    </xf>
    <xf numFmtId="0" fontId="1" fillId="90" borderId="0" xfId="117" applyFont="1" applyFill="1" applyBorder="1"/>
    <xf numFmtId="49" fontId="1" fillId="90" borderId="171" xfId="117" applyNumberFormat="1" applyFont="1" applyFill="1" applyBorder="1" applyAlignment="1" applyProtection="1">
      <alignment horizontal="left" indent="6"/>
      <protection locked="0"/>
    </xf>
    <xf numFmtId="49" fontId="1" fillId="90" borderId="174" xfId="117" applyNumberFormat="1" applyFont="1" applyFill="1" applyBorder="1" applyAlignment="1" applyProtection="1">
      <alignment horizontal="left" indent="6"/>
      <protection locked="0"/>
    </xf>
    <xf numFmtId="49" fontId="1" fillId="90" borderId="0" xfId="117" applyNumberFormat="1" applyFont="1" applyFill="1" applyBorder="1" applyAlignment="1" applyProtection="1">
      <alignment horizontal="left"/>
      <protection locked="0"/>
    </xf>
    <xf numFmtId="0" fontId="1" fillId="69" borderId="0" xfId="117" applyFont="1" applyFill="1" applyBorder="1"/>
    <xf numFmtId="186" fontId="1" fillId="69" borderId="0" xfId="118" applyNumberFormat="1" applyFont="1" applyFill="1" applyBorder="1"/>
    <xf numFmtId="186" fontId="1" fillId="14" borderId="0" xfId="117" applyNumberFormat="1" applyFont="1" applyFill="1" applyBorder="1"/>
    <xf numFmtId="0" fontId="1" fillId="0" borderId="171" xfId="117" applyNumberFormat="1" applyFont="1" applyFill="1" applyBorder="1" applyAlignment="1" applyProtection="1">
      <protection locked="0"/>
    </xf>
    <xf numFmtId="49" fontId="1" fillId="0" borderId="171" xfId="117" applyNumberFormat="1" applyFont="1" applyFill="1" applyBorder="1" applyAlignment="1" applyProtection="1">
      <alignment horizontal="left"/>
      <protection locked="0"/>
    </xf>
    <xf numFmtId="0" fontId="1" fillId="91" borderId="0" xfId="117" applyFont="1" applyFill="1" applyBorder="1"/>
    <xf numFmtId="49" fontId="1" fillId="91" borderId="171" xfId="117" applyNumberFormat="1" applyFont="1" applyFill="1" applyBorder="1" applyAlignment="1" applyProtection="1">
      <alignment horizontal="left" indent="2"/>
      <protection locked="0"/>
    </xf>
    <xf numFmtId="49" fontId="1" fillId="91" borderId="171" xfId="117" applyNumberFormat="1" applyFill="1" applyBorder="1" applyAlignment="1">
      <alignment horizontal="left"/>
    </xf>
    <xf numFmtId="49" fontId="1" fillId="91" borderId="0" xfId="117" applyNumberFormat="1" applyFill="1" applyAlignment="1">
      <alignment horizontal="left"/>
    </xf>
    <xf numFmtId="49" fontId="1" fillId="0" borderId="171" xfId="117" applyNumberFormat="1" applyFill="1" applyBorder="1" applyAlignment="1" applyProtection="1">
      <alignment horizontal="left" indent="2"/>
      <protection locked="0"/>
    </xf>
    <xf numFmtId="49" fontId="1" fillId="0" borderId="171" xfId="117" applyNumberFormat="1" applyFill="1" applyBorder="1" applyAlignment="1" applyProtection="1">
      <alignment horizontal="left" indent="1"/>
      <protection locked="0"/>
    </xf>
    <xf numFmtId="49" fontId="1" fillId="0" borderId="171" xfId="117" applyNumberFormat="1" applyFont="1" applyFill="1" applyBorder="1" applyAlignment="1" applyProtection="1">
      <alignment horizontal="left" indent="4"/>
      <protection locked="0"/>
    </xf>
    <xf numFmtId="165" fontId="1" fillId="76" borderId="0" xfId="118" applyFont="1" applyFill="1" applyBorder="1"/>
    <xf numFmtId="49" fontId="1" fillId="14" borderId="171" xfId="117" applyNumberFormat="1" applyFont="1" applyFill="1" applyBorder="1" applyAlignment="1" applyProtection="1">
      <alignment horizontal="left"/>
      <protection locked="0"/>
    </xf>
    <xf numFmtId="3" fontId="1" fillId="0" borderId="0" xfId="117" applyNumberFormat="1" applyFont="1" applyBorder="1"/>
    <xf numFmtId="0" fontId="1" fillId="86" borderId="0" xfId="117" applyFont="1" applyFill="1" applyBorder="1"/>
    <xf numFmtId="0" fontId="1" fillId="86" borderId="0" xfId="117" applyFont="1" applyFill="1" applyBorder="1" applyAlignment="1">
      <alignment horizontal="center"/>
    </xf>
    <xf numFmtId="49" fontId="1" fillId="86" borderId="171" xfId="117" applyNumberFormat="1" applyFont="1" applyFill="1" applyBorder="1" applyAlignment="1" applyProtection="1">
      <alignment horizontal="left" indent="5"/>
      <protection locked="0"/>
    </xf>
    <xf numFmtId="0" fontId="1" fillId="86" borderId="174" xfId="117" applyNumberFormat="1" applyFont="1" applyFill="1" applyBorder="1" applyAlignment="1" applyProtection="1">
      <protection locked="0"/>
    </xf>
    <xf numFmtId="49" fontId="1" fillId="86" borderId="171" xfId="117" applyNumberFormat="1" applyFont="1" applyFill="1" applyBorder="1" applyAlignment="1" applyProtection="1">
      <alignment horizontal="left"/>
      <protection locked="0"/>
    </xf>
    <xf numFmtId="186" fontId="1" fillId="86" borderId="0" xfId="118" applyNumberFormat="1" applyFont="1" applyFill="1" applyBorder="1"/>
    <xf numFmtId="186" fontId="81" fillId="86" borderId="0" xfId="117" applyNumberFormat="1" applyFont="1" applyFill="1" applyBorder="1" applyAlignment="1">
      <alignment horizontal="right"/>
    </xf>
    <xf numFmtId="165" fontId="1" fillId="86" borderId="0" xfId="118" applyFont="1" applyFill="1" applyBorder="1"/>
    <xf numFmtId="49" fontId="1" fillId="14" borderId="171" xfId="117" applyNumberFormat="1" applyFont="1" applyFill="1" applyBorder="1" applyAlignment="1" applyProtection="1">
      <alignment horizontal="left" indent="4"/>
      <protection locked="0"/>
    </xf>
    <xf numFmtId="49" fontId="1" fillId="0" borderId="171" xfId="117" applyNumberFormat="1" applyFont="1" applyFill="1" applyBorder="1" applyAlignment="1" applyProtection="1">
      <alignment horizontal="left" indent="3"/>
      <protection locked="0"/>
    </xf>
    <xf numFmtId="49" fontId="1" fillId="86" borderId="171" xfId="117" applyNumberFormat="1" applyFont="1" applyFill="1" applyBorder="1" applyAlignment="1" applyProtection="1">
      <alignment horizontal="left" indent="4"/>
      <protection locked="0"/>
    </xf>
    <xf numFmtId="49" fontId="1" fillId="0" borderId="0" xfId="117" applyNumberFormat="1" applyFont="1" applyFill="1" applyBorder="1" applyAlignment="1" applyProtection="1">
      <protection locked="0"/>
    </xf>
    <xf numFmtId="49" fontId="1" fillId="0" borderId="171" xfId="117" applyNumberFormat="1" applyFont="1" applyFill="1" applyBorder="1" applyAlignment="1" applyProtection="1">
      <protection locked="0"/>
    </xf>
    <xf numFmtId="49" fontId="1" fillId="0" borderId="0" xfId="117" applyNumberFormat="1" applyFont="1" applyFill="1" applyBorder="1" applyAlignment="1" applyProtection="1">
      <alignment horizontal="left" indent="1"/>
      <protection locked="0"/>
    </xf>
    <xf numFmtId="49" fontId="1" fillId="0" borderId="171" xfId="117" applyNumberFormat="1" applyFont="1" applyFill="1" applyBorder="1" applyAlignment="1" applyProtection="1">
      <alignment horizontal="left" indent="1"/>
      <protection locked="0"/>
    </xf>
    <xf numFmtId="0" fontId="13" fillId="0" borderId="0" xfId="0" applyFont="1" applyAlignment="1" applyProtection="1">
      <alignment horizontal="left" vertical="top"/>
    </xf>
    <xf numFmtId="0" fontId="13" fillId="0" borderId="0" xfId="0" applyFont="1" applyAlignment="1" applyProtection="1">
      <alignment horizontal="center" vertical="top"/>
    </xf>
    <xf numFmtId="0" fontId="13" fillId="0" borderId="67" xfId="0" applyFont="1" applyBorder="1" applyAlignment="1" applyProtection="1">
      <alignment horizontal="center" vertical="top"/>
    </xf>
    <xf numFmtId="0" fontId="13" fillId="0" borderId="0" xfId="0" applyFont="1" applyBorder="1" applyAlignment="1" applyProtection="1">
      <alignment horizontal="left" vertical="top"/>
    </xf>
    <xf numFmtId="0" fontId="61" fillId="92" borderId="0" xfId="0" applyFont="1" applyFill="1" applyAlignment="1" applyProtection="1">
      <alignment horizontal="center" vertical="top"/>
    </xf>
    <xf numFmtId="49" fontId="13" fillId="0" borderId="0" xfId="0" applyNumberFormat="1" applyFont="1" applyAlignment="1" applyProtection="1">
      <alignment horizontal="center" vertical="top"/>
    </xf>
    <xf numFmtId="166" fontId="13" fillId="0" borderId="0" xfId="1" applyNumberFormat="1" applyFont="1" applyAlignment="1" applyProtection="1">
      <alignment vertical="top"/>
    </xf>
    <xf numFmtId="0" fontId="13" fillId="0" borderId="0" xfId="0" applyFont="1" applyAlignment="1" applyProtection="1">
      <alignment vertical="top"/>
    </xf>
    <xf numFmtId="0" fontId="108" fillId="14" borderId="0" xfId="0" applyFont="1" applyFill="1" applyAlignment="1" applyProtection="1">
      <alignment horizontal="center" vertical="top"/>
    </xf>
    <xf numFmtId="0" fontId="108" fillId="14" borderId="0" xfId="0" applyFont="1" applyFill="1" applyAlignment="1" applyProtection="1">
      <alignment vertical="top"/>
    </xf>
    <xf numFmtId="0" fontId="109" fillId="7" borderId="0" xfId="0" applyFont="1" applyFill="1" applyAlignment="1" applyProtection="1">
      <alignment horizontal="center" vertical="top"/>
    </xf>
    <xf numFmtId="0" fontId="13" fillId="73" borderId="61" xfId="0" applyFont="1" applyFill="1" applyBorder="1" applyAlignment="1" applyProtection="1">
      <alignment horizontal="center" vertical="top"/>
    </xf>
    <xf numFmtId="0" fontId="13" fillId="73" borderId="72" xfId="0" applyFont="1" applyFill="1" applyBorder="1" applyAlignment="1" applyProtection="1">
      <alignment horizontal="center" vertical="top"/>
    </xf>
    <xf numFmtId="0" fontId="13" fillId="93" borderId="71" xfId="0" applyFont="1" applyFill="1" applyBorder="1" applyAlignment="1" applyProtection="1">
      <alignment horizontal="center" vertical="top"/>
    </xf>
    <xf numFmtId="0" fontId="13" fillId="92" borderId="71" xfId="0" applyFont="1" applyFill="1" applyBorder="1" applyAlignment="1" applyProtection="1">
      <alignment horizontal="center" vertical="top"/>
    </xf>
    <xf numFmtId="0" fontId="13" fillId="94" borderId="61" xfId="0" applyFont="1" applyFill="1" applyBorder="1" applyAlignment="1" applyProtection="1">
      <alignment horizontal="center" vertical="top"/>
    </xf>
    <xf numFmtId="0" fontId="13" fillId="94" borderId="109" xfId="0" applyFont="1" applyFill="1" applyBorder="1" applyAlignment="1" applyProtection="1">
      <alignment horizontal="center" vertical="top"/>
    </xf>
    <xf numFmtId="0" fontId="109" fillId="7" borderId="0" xfId="0" applyFont="1" applyFill="1" applyAlignment="1" applyProtection="1">
      <alignment horizontal="center" vertical="top" wrapText="1"/>
    </xf>
    <xf numFmtId="49" fontId="109" fillId="7" borderId="0" xfId="0" applyNumberFormat="1" applyFont="1" applyFill="1" applyAlignment="1" applyProtection="1">
      <alignment horizontal="center" vertical="top" wrapText="1"/>
    </xf>
    <xf numFmtId="166" fontId="109" fillId="7" borderId="0" xfId="1" applyNumberFormat="1" applyFont="1" applyFill="1" applyAlignment="1" applyProtection="1">
      <alignment horizontal="center" vertical="top" wrapText="1"/>
    </xf>
    <xf numFmtId="0" fontId="109" fillId="0" borderId="0" xfId="0" applyFont="1" applyFill="1" applyAlignment="1" applyProtection="1">
      <alignment horizontal="left" vertical="top"/>
    </xf>
    <xf numFmtId="0" fontId="109" fillId="0" borderId="0" xfId="0" applyFont="1" applyFill="1" applyAlignment="1" applyProtection="1">
      <alignment horizontal="center" vertical="top"/>
    </xf>
    <xf numFmtId="0" fontId="109" fillId="0" borderId="67" xfId="0" applyFont="1" applyFill="1" applyBorder="1" applyAlignment="1" applyProtection="1">
      <alignment horizontal="center" vertical="top"/>
    </xf>
    <xf numFmtId="0" fontId="109" fillId="0" borderId="0" xfId="0" applyFont="1" applyFill="1" applyBorder="1" applyAlignment="1" applyProtection="1">
      <alignment horizontal="center" vertical="top"/>
    </xf>
    <xf numFmtId="49" fontId="109" fillId="0" borderId="0" xfId="0" applyNumberFormat="1" applyFont="1" applyFill="1" applyAlignment="1" applyProtection="1">
      <alignment horizontal="center" vertical="top"/>
    </xf>
    <xf numFmtId="166" fontId="109" fillId="0" borderId="0" xfId="1" applyNumberFormat="1" applyFont="1" applyFill="1" applyAlignment="1" applyProtection="1">
      <alignment horizontal="center" vertical="top"/>
    </xf>
    <xf numFmtId="180" fontId="13" fillId="0" borderId="0" xfId="0" applyNumberFormat="1" applyFont="1" applyAlignment="1" applyProtection="1">
      <alignment vertical="top"/>
    </xf>
    <xf numFmtId="0" fontId="62" fillId="7" borderId="0" xfId="0" applyFont="1" applyFill="1" applyAlignment="1" applyProtection="1">
      <alignment horizontal="left" vertical="top"/>
    </xf>
    <xf numFmtId="0" fontId="109" fillId="7" borderId="0" xfId="0" applyFont="1" applyFill="1" applyAlignment="1" applyProtection="1">
      <alignment horizontal="left" vertical="top"/>
    </xf>
    <xf numFmtId="0" fontId="109" fillId="7" borderId="67" xfId="0" applyFont="1" applyFill="1" applyBorder="1" applyAlignment="1" applyProtection="1">
      <alignment horizontal="center" vertical="top"/>
    </xf>
    <xf numFmtId="0" fontId="109" fillId="7" borderId="0" xfId="0" applyFont="1" applyFill="1" applyBorder="1" applyAlignment="1" applyProtection="1">
      <alignment horizontal="left" vertical="top"/>
    </xf>
    <xf numFmtId="49" fontId="109" fillId="7" borderId="0" xfId="0" applyNumberFormat="1" applyFont="1" applyFill="1" applyAlignment="1" applyProtection="1">
      <alignment horizontal="center" vertical="top"/>
    </xf>
    <xf numFmtId="166" fontId="109" fillId="7" borderId="0" xfId="1" applyNumberFormat="1" applyFont="1" applyFill="1" applyAlignment="1" applyProtection="1">
      <alignment vertical="top"/>
    </xf>
    <xf numFmtId="0" fontId="13" fillId="0" borderId="0" xfId="0" applyFont="1" applyFill="1" applyAlignment="1" applyProtection="1">
      <alignment horizontal="left" vertical="top"/>
    </xf>
    <xf numFmtId="0" fontId="1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xf>
    <xf numFmtId="0" fontId="110" fillId="0" borderId="0" xfId="0" applyFont="1" applyFill="1" applyAlignment="1" applyProtection="1">
      <alignment horizontal="center" vertical="top"/>
    </xf>
    <xf numFmtId="0" fontId="13" fillId="0" borderId="0" xfId="0" applyNumberFormat="1" applyFont="1" applyAlignment="1" applyProtection="1">
      <alignment horizontal="center" vertical="top"/>
    </xf>
    <xf numFmtId="166" fontId="13" fillId="6" borderId="0" xfId="1" applyNumberFormat="1" applyFont="1" applyFill="1" applyAlignment="1" applyProtection="1">
      <alignment horizontal="center" vertical="top"/>
    </xf>
    <xf numFmtId="166" fontId="13" fillId="6" borderId="0" xfId="1" applyNumberFormat="1" applyFont="1" applyFill="1" applyAlignment="1" applyProtection="1">
      <alignment vertical="top"/>
    </xf>
    <xf numFmtId="0" fontId="13" fillId="0" borderId="0" xfId="0" applyFont="1" applyFill="1" applyAlignment="1" applyProtection="1">
      <alignment horizontal="center" vertical="top"/>
    </xf>
    <xf numFmtId="0" fontId="13" fillId="0" borderId="0" xfId="0" applyNumberFormat="1" applyFont="1" applyBorder="1" applyAlignment="1" applyProtection="1">
      <alignment horizontal="left" vertical="top"/>
    </xf>
    <xf numFmtId="0" fontId="110" fillId="0" borderId="0" xfId="0" applyFont="1" applyBorder="1" applyAlignment="1" applyProtection="1">
      <alignment horizontal="center" vertical="top"/>
    </xf>
    <xf numFmtId="0" fontId="13" fillId="69" borderId="0" xfId="0" applyFont="1" applyFill="1" applyAlignment="1" applyProtection="1">
      <alignment horizontal="left" vertical="top"/>
    </xf>
    <xf numFmtId="49" fontId="13" fillId="69" borderId="0" xfId="0" applyNumberFormat="1" applyFont="1" applyFill="1" applyAlignment="1" applyProtection="1">
      <alignment horizontal="center" vertical="top"/>
    </xf>
    <xf numFmtId="0" fontId="13" fillId="69" borderId="0" xfId="0" applyFont="1" applyFill="1" applyAlignment="1" applyProtection="1">
      <alignment horizontal="center" vertical="top"/>
    </xf>
    <xf numFmtId="20" fontId="13" fillId="0" borderId="0" xfId="0" applyNumberFormat="1" applyFont="1" applyAlignment="1" applyProtection="1">
      <alignment horizontal="center" vertical="top"/>
    </xf>
    <xf numFmtId="0" fontId="13" fillId="95" borderId="0" xfId="0" applyFont="1" applyFill="1" applyAlignment="1" applyProtection="1">
      <alignment horizontal="left" vertical="top"/>
    </xf>
    <xf numFmtId="0" fontId="13" fillId="95" borderId="0" xfId="0" applyFont="1" applyFill="1" applyAlignment="1" applyProtection="1">
      <alignment horizontal="center" vertical="top"/>
    </xf>
    <xf numFmtId="0" fontId="54" fillId="95" borderId="0" xfId="0" applyFont="1" applyFill="1" applyAlignment="1" applyProtection="1">
      <alignment horizontal="left" vertical="top"/>
    </xf>
    <xf numFmtId="0" fontId="13" fillId="0" borderId="0" xfId="0" applyFont="1" applyFill="1" applyAlignment="1" applyProtection="1">
      <alignment vertical="top"/>
    </xf>
    <xf numFmtId="0" fontId="13" fillId="0" borderId="67" xfId="0" applyFont="1" applyFill="1" applyBorder="1" applyAlignment="1" applyProtection="1">
      <alignment horizontal="center" vertical="top"/>
    </xf>
    <xf numFmtId="0" fontId="13" fillId="0" borderId="0" xfId="0" applyNumberFormat="1" applyFont="1" applyFill="1" applyAlignment="1" applyProtection="1">
      <alignment horizontal="left"/>
    </xf>
    <xf numFmtId="0" fontId="54" fillId="0" borderId="0" xfId="0" applyFont="1" applyFill="1" applyAlignment="1" applyProtection="1">
      <alignment horizontal="center"/>
    </xf>
    <xf numFmtId="0" fontId="13" fillId="14" borderId="0" xfId="0" applyFont="1" applyFill="1" applyBorder="1" applyAlignment="1" applyProtection="1">
      <alignment horizontal="left" vertical="top"/>
    </xf>
    <xf numFmtId="0" fontId="13" fillId="14" borderId="0" xfId="0" applyNumberFormat="1" applyFont="1" applyFill="1" applyBorder="1" applyAlignment="1" applyProtection="1">
      <alignment horizontal="left" vertical="top"/>
    </xf>
    <xf numFmtId="0" fontId="13" fillId="69" borderId="0" xfId="0" applyNumberFormat="1" applyFont="1" applyFill="1" applyAlignment="1" applyProtection="1">
      <alignment horizontal="center" vertical="top"/>
    </xf>
    <xf numFmtId="166" fontId="13" fillId="14" borderId="0" xfId="1" applyNumberFormat="1" applyFont="1" applyFill="1" applyAlignment="1" applyProtection="1">
      <alignment horizontal="center" vertical="top"/>
    </xf>
    <xf numFmtId="166" fontId="13" fillId="14" borderId="0" xfId="1" applyNumberFormat="1" applyFont="1" applyFill="1" applyAlignment="1" applyProtection="1">
      <alignment vertical="top"/>
    </xf>
    <xf numFmtId="49" fontId="13" fillId="0" borderId="0" xfId="0" applyNumberFormat="1" applyFont="1" applyFill="1" applyAlignment="1" applyProtection="1">
      <alignment horizontal="center" vertical="top"/>
    </xf>
    <xf numFmtId="0" fontId="109" fillId="7" borderId="22" xfId="0" applyFont="1" applyFill="1" applyBorder="1" applyAlignment="1" applyProtection="1">
      <alignment horizontal="left" vertical="top"/>
    </xf>
    <xf numFmtId="49" fontId="109" fillId="7" borderId="22" xfId="0" applyNumberFormat="1" applyFont="1" applyFill="1" applyBorder="1" applyAlignment="1" applyProtection="1">
      <alignment horizontal="center" vertical="top"/>
    </xf>
    <xf numFmtId="0" fontId="109" fillId="7" borderId="0" xfId="0" applyFont="1" applyFill="1" applyBorder="1" applyAlignment="1" applyProtection="1">
      <alignment horizontal="center" vertical="top"/>
    </xf>
    <xf numFmtId="166" fontId="13" fillId="0" borderId="0" xfId="0" applyNumberFormat="1" applyFont="1" applyAlignment="1" applyProtection="1">
      <alignment vertical="top"/>
    </xf>
    <xf numFmtId="0" fontId="13" fillId="0" borderId="0" xfId="0" applyNumberFormat="1" applyFont="1" applyAlignment="1" applyProtection="1">
      <alignment horizontal="left" vertical="top"/>
    </xf>
    <xf numFmtId="0" fontId="110" fillId="0" borderId="0" xfId="0" applyFont="1" applyAlignment="1" applyProtection="1">
      <alignment horizontal="center" vertical="top"/>
    </xf>
    <xf numFmtId="0" fontId="54" fillId="0" borderId="0" xfId="0" applyFont="1" applyAlignment="1" applyProtection="1">
      <alignment vertical="top"/>
    </xf>
    <xf numFmtId="0" fontId="13" fillId="14" borderId="0" xfId="0" applyFont="1" applyFill="1" applyAlignment="1" applyProtection="1">
      <alignment horizontal="left" vertical="top"/>
    </xf>
    <xf numFmtId="0" fontId="13" fillId="14" borderId="0" xfId="0" applyFont="1" applyFill="1" applyAlignment="1" applyProtection="1">
      <alignment horizontal="center" vertical="top"/>
    </xf>
    <xf numFmtId="0" fontId="13" fillId="14" borderId="67" xfId="0" applyFont="1" applyFill="1" applyBorder="1" applyAlignment="1" applyProtection="1">
      <alignment horizontal="center" vertical="top"/>
    </xf>
    <xf numFmtId="0" fontId="110" fillId="14" borderId="0" xfId="0" applyFont="1" applyFill="1" applyBorder="1" applyAlignment="1" applyProtection="1">
      <alignment horizontal="center" vertical="top"/>
    </xf>
    <xf numFmtId="0" fontId="61" fillId="95" borderId="0" xfId="0" applyFont="1" applyFill="1" applyAlignment="1" applyProtection="1">
      <alignment horizontal="left" vertical="top"/>
    </xf>
    <xf numFmtId="0" fontId="13" fillId="68" borderId="0" xfId="0" applyFont="1" applyFill="1" applyAlignment="1" applyProtection="1">
      <alignment horizontal="left" vertical="top"/>
    </xf>
    <xf numFmtId="0" fontId="13" fillId="87" borderId="0" xfId="0" applyFont="1" applyFill="1" applyBorder="1" applyAlignment="1" applyProtection="1">
      <alignment horizontal="left" vertical="top"/>
    </xf>
    <xf numFmtId="0" fontId="13" fillId="92" borderId="0" xfId="0" applyFont="1" applyFill="1" applyAlignment="1" applyProtection="1">
      <alignment horizontal="left" vertical="top"/>
    </xf>
    <xf numFmtId="0" fontId="13" fillId="95" borderId="0" xfId="0" applyFont="1" applyFill="1" applyAlignment="1" applyProtection="1">
      <alignment horizontal="left" vertical="top" wrapText="1"/>
    </xf>
    <xf numFmtId="0" fontId="13" fillId="95" borderId="0" xfId="0" applyFont="1" applyFill="1" applyAlignment="1" applyProtection="1">
      <alignment horizontal="center" vertical="top" wrapText="1"/>
    </xf>
    <xf numFmtId="0" fontId="13" fillId="68" borderId="0" xfId="0" applyFont="1" applyFill="1" applyAlignment="1" applyProtection="1">
      <alignment horizontal="center" vertical="top"/>
    </xf>
    <xf numFmtId="0" fontId="13" fillId="10" borderId="0" xfId="0" applyFont="1" applyFill="1" applyAlignment="1" applyProtection="1">
      <alignment horizontal="left" vertical="top"/>
    </xf>
    <xf numFmtId="0" fontId="13" fillId="10" borderId="0" xfId="0" applyNumberFormat="1" applyFont="1" applyFill="1" applyAlignment="1" applyProtection="1">
      <alignment horizontal="center" vertical="top"/>
    </xf>
    <xf numFmtId="0" fontId="13" fillId="10" borderId="0" xfId="0" applyFont="1" applyFill="1" applyAlignment="1" applyProtection="1">
      <alignment horizontal="center" vertical="top"/>
    </xf>
    <xf numFmtId="166" fontId="13" fillId="0" borderId="0" xfId="1" applyNumberFormat="1" applyFont="1" applyFill="1" applyAlignment="1" applyProtection="1">
      <alignment horizontal="center" vertical="top"/>
    </xf>
    <xf numFmtId="166" fontId="13" fillId="0" borderId="0" xfId="1" applyNumberFormat="1" applyFont="1" applyFill="1" applyAlignment="1" applyProtection="1">
      <alignment vertical="top"/>
    </xf>
    <xf numFmtId="49" fontId="13" fillId="14" borderId="0" xfId="0" applyNumberFormat="1" applyFont="1" applyFill="1" applyAlignment="1" applyProtection="1">
      <alignment horizontal="center" vertical="top"/>
    </xf>
    <xf numFmtId="0" fontId="13" fillId="14" borderId="0" xfId="0" applyFont="1" applyFill="1" applyAlignment="1" applyProtection="1">
      <alignment vertical="top"/>
    </xf>
    <xf numFmtId="166" fontId="13" fillId="0" borderId="0" xfId="1" applyNumberFormat="1" applyFont="1" applyAlignment="1" applyProtection="1">
      <alignment horizontal="center" vertical="top"/>
    </xf>
    <xf numFmtId="0" fontId="14" fillId="0" borderId="0" xfId="0" applyFont="1" applyFill="1" applyAlignment="1" applyProtection="1">
      <alignment horizontal="left" vertical="top"/>
    </xf>
    <xf numFmtId="0" fontId="62" fillId="7" borderId="0" xfId="0" applyFont="1" applyFill="1" applyBorder="1" applyAlignment="1" applyProtection="1">
      <alignment horizontal="left" vertical="top"/>
    </xf>
    <xf numFmtId="0" fontId="62" fillId="7" borderId="0" xfId="0" applyFont="1" applyFill="1" applyBorder="1" applyAlignment="1" applyProtection="1">
      <alignment horizontal="center" vertical="top"/>
    </xf>
    <xf numFmtId="0" fontId="62" fillId="7" borderId="67" xfId="0" applyFont="1" applyFill="1" applyBorder="1" applyAlignment="1" applyProtection="1">
      <alignment horizontal="center" vertical="top"/>
    </xf>
    <xf numFmtId="0" fontId="111" fillId="7" borderId="0" xfId="0" applyFont="1" applyFill="1" applyBorder="1" applyAlignment="1" applyProtection="1">
      <alignment horizontal="left" vertical="top"/>
    </xf>
    <xf numFmtId="0" fontId="62" fillId="7" borderId="22" xfId="0" applyFont="1" applyFill="1" applyBorder="1" applyAlignment="1" applyProtection="1">
      <alignment horizontal="left" vertical="top"/>
    </xf>
    <xf numFmtId="49" fontId="62" fillId="7" borderId="22" xfId="0" applyNumberFormat="1" applyFont="1" applyFill="1" applyBorder="1" applyAlignment="1" applyProtection="1">
      <alignment horizontal="center" vertical="top"/>
    </xf>
    <xf numFmtId="0" fontId="62" fillId="7" borderId="0" xfId="0" applyFont="1" applyFill="1" applyAlignment="1" applyProtection="1">
      <alignment horizontal="center" vertical="top"/>
    </xf>
    <xf numFmtId="166" fontId="62" fillId="7" borderId="0" xfId="1" applyNumberFormat="1" applyFont="1" applyFill="1" applyAlignment="1" applyProtection="1">
      <alignment vertical="top"/>
    </xf>
    <xf numFmtId="0" fontId="13" fillId="0" borderId="0" xfId="0" applyNumberFormat="1" applyFont="1" applyFill="1" applyAlignment="1" applyProtection="1">
      <alignment horizontal="left" vertical="top"/>
    </xf>
    <xf numFmtId="0" fontId="13" fillId="6" borderId="0" xfId="0" applyFont="1" applyFill="1" applyAlignment="1" applyProtection="1">
      <alignment horizontal="left" vertical="top"/>
    </xf>
    <xf numFmtId="0" fontId="13" fillId="6" borderId="0" xfId="0" applyFont="1" applyFill="1" applyAlignment="1" applyProtection="1">
      <alignment horizontal="left" vertical="top" wrapText="1"/>
    </xf>
    <xf numFmtId="0" fontId="13" fillId="6" borderId="0" xfId="0" applyFont="1" applyFill="1" applyAlignment="1" applyProtection="1">
      <alignment horizontal="center" vertical="top" wrapText="1"/>
    </xf>
    <xf numFmtId="0" fontId="13" fillId="6" borderId="0" xfId="0" applyNumberFormat="1" applyFont="1" applyFill="1" applyAlignment="1" applyProtection="1">
      <alignment horizontal="left" vertical="top" wrapText="1"/>
    </xf>
    <xf numFmtId="0" fontId="13" fillId="6" borderId="0" xfId="0" applyFont="1" applyFill="1" applyAlignment="1" applyProtection="1">
      <alignment horizontal="center" vertical="top"/>
    </xf>
    <xf numFmtId="49" fontId="13" fillId="6" borderId="0" xfId="0" applyNumberFormat="1" applyFont="1" applyFill="1" applyAlignment="1" applyProtection="1">
      <alignment horizontal="center" vertical="top"/>
    </xf>
    <xf numFmtId="0" fontId="54" fillId="6" borderId="0" xfId="0" applyFont="1" applyFill="1" applyAlignment="1" applyProtection="1">
      <alignment vertical="top"/>
    </xf>
    <xf numFmtId="0" fontId="0" fillId="6" borderId="0" xfId="0" applyFill="1"/>
    <xf numFmtId="0" fontId="13" fillId="6" borderId="0" xfId="0" applyFont="1" applyFill="1" applyAlignment="1" applyProtection="1">
      <alignment vertical="top"/>
    </xf>
    <xf numFmtId="0" fontId="13" fillId="6" borderId="67" xfId="0" applyFont="1" applyFill="1" applyBorder="1" applyAlignment="1" applyProtection="1">
      <alignment horizontal="center" vertical="top"/>
    </xf>
    <xf numFmtId="0" fontId="13" fillId="6" borderId="0" xfId="0" applyFont="1" applyFill="1" applyBorder="1" applyAlignment="1" applyProtection="1">
      <alignment horizontal="left" vertical="top"/>
    </xf>
    <xf numFmtId="0" fontId="13" fillId="79" borderId="0" xfId="0" applyFont="1" applyFill="1" applyAlignment="1" applyProtection="1">
      <alignment horizontal="left" vertical="top"/>
    </xf>
    <xf numFmtId="0" fontId="13" fillId="79" borderId="0" xfId="0" applyFont="1" applyFill="1" applyAlignment="1" applyProtection="1">
      <alignment horizontal="center" vertical="top"/>
    </xf>
    <xf numFmtId="0" fontId="13" fillId="79" borderId="67" xfId="0" applyFont="1" applyFill="1" applyBorder="1" applyAlignment="1" applyProtection="1">
      <alignment horizontal="center" vertical="top"/>
    </xf>
    <xf numFmtId="0" fontId="13" fillId="79" borderId="0" xfId="0" applyFont="1" applyFill="1" applyBorder="1" applyAlignment="1" applyProtection="1">
      <alignment horizontal="left" vertical="top"/>
    </xf>
    <xf numFmtId="0" fontId="13" fillId="79" borderId="0" xfId="0" applyNumberFormat="1" applyFont="1" applyFill="1" applyAlignment="1" applyProtection="1">
      <alignment horizontal="center" vertical="top"/>
    </xf>
    <xf numFmtId="166" fontId="13" fillId="79" borderId="0" xfId="1" applyNumberFormat="1" applyFont="1" applyFill="1" applyAlignment="1" applyProtection="1">
      <alignment horizontal="center" vertical="top"/>
    </xf>
    <xf numFmtId="166" fontId="13" fillId="79" borderId="0" xfId="1" applyNumberFormat="1" applyFont="1" applyFill="1" applyAlignment="1" applyProtection="1">
      <alignment vertical="top"/>
    </xf>
    <xf numFmtId="0" fontId="13" fillId="79" borderId="0" xfId="0" applyFont="1" applyFill="1" applyAlignment="1" applyProtection="1">
      <alignment vertical="top"/>
    </xf>
    <xf numFmtId="0" fontId="13" fillId="6" borderId="0" xfId="0" applyNumberFormat="1" applyFont="1" applyFill="1" applyAlignment="1" applyProtection="1">
      <alignment horizontal="center" vertical="top"/>
    </xf>
    <xf numFmtId="0" fontId="13" fillId="0" borderId="0" xfId="0" applyNumberFormat="1" applyFont="1" applyFill="1" applyAlignment="1" applyProtection="1">
      <alignment horizontal="center" vertical="top"/>
    </xf>
    <xf numFmtId="0" fontId="13" fillId="6" borderId="0" xfId="15" applyFont="1" applyFill="1" applyAlignment="1" applyProtection="1">
      <alignment horizontal="left" vertical="top"/>
    </xf>
    <xf numFmtId="0" fontId="13" fillId="96" borderId="0" xfId="0" applyFont="1" applyFill="1" applyAlignment="1" applyProtection="1">
      <alignment horizontal="left" vertical="top"/>
    </xf>
    <xf numFmtId="0" fontId="13" fillId="96" borderId="0" xfId="0" applyFont="1" applyFill="1" applyAlignment="1" applyProtection="1">
      <alignment horizontal="center" vertical="top"/>
    </xf>
    <xf numFmtId="0" fontId="13" fillId="96" borderId="67" xfId="0" applyFont="1" applyFill="1" applyBorder="1" applyAlignment="1" applyProtection="1">
      <alignment horizontal="center" vertical="top"/>
    </xf>
    <xf numFmtId="0" fontId="13" fillId="96" borderId="0" xfId="0" applyFont="1" applyFill="1" applyBorder="1" applyAlignment="1" applyProtection="1">
      <alignment horizontal="left" vertical="top"/>
    </xf>
    <xf numFmtId="0" fontId="13" fillId="96" borderId="0" xfId="0" applyNumberFormat="1" applyFont="1" applyFill="1" applyAlignment="1" applyProtection="1">
      <alignment horizontal="center" vertical="top"/>
    </xf>
    <xf numFmtId="166" fontId="13" fillId="96" borderId="0" xfId="1" applyNumberFormat="1" applyFont="1" applyFill="1" applyAlignment="1" applyProtection="1">
      <alignment horizontal="center" vertical="top"/>
    </xf>
    <xf numFmtId="166" fontId="13" fillId="96" borderId="0" xfId="1" applyNumberFormat="1" applyFont="1" applyFill="1" applyAlignment="1" applyProtection="1">
      <alignment vertical="top"/>
    </xf>
    <xf numFmtId="0" fontId="13" fillId="96" borderId="0" xfId="0" applyFont="1" applyFill="1" applyAlignment="1" applyProtection="1">
      <alignment vertical="top"/>
    </xf>
    <xf numFmtId="0" fontId="0" fillId="96" borderId="0" xfId="0" applyFill="1"/>
    <xf numFmtId="0" fontId="13" fillId="0" borderId="0" xfId="0" applyNumberFormat="1" applyFont="1" applyFill="1" applyBorder="1" applyAlignment="1" applyProtection="1">
      <alignment horizontal="left" vertical="top"/>
    </xf>
    <xf numFmtId="0" fontId="13" fillId="0" borderId="0" xfId="0" applyFont="1" applyFill="1" applyAlignment="1" applyProtection="1">
      <alignment horizontal="center" vertical="top" wrapText="1"/>
    </xf>
    <xf numFmtId="0" fontId="13" fillId="0" borderId="0" xfId="0" applyFont="1" applyFill="1" applyBorder="1" applyAlignment="1" applyProtection="1">
      <alignment horizontal="left" vertical="top" wrapText="1"/>
    </xf>
    <xf numFmtId="0" fontId="54" fillId="0" borderId="0" xfId="0" applyFont="1" applyFill="1" applyAlignment="1" applyProtection="1">
      <alignment vertical="top"/>
    </xf>
    <xf numFmtId="0" fontId="111" fillId="7" borderId="0" xfId="0" applyFont="1" applyFill="1" applyAlignment="1" applyProtection="1">
      <alignment horizontal="left" vertical="top"/>
    </xf>
    <xf numFmtId="0" fontId="13" fillId="0" borderId="0" xfId="0" applyFont="1" applyFill="1" applyAlignment="1" applyProtection="1">
      <alignment vertical="top" wrapText="1"/>
    </xf>
    <xf numFmtId="0" fontId="13" fillId="12" borderId="0" xfId="0" applyFont="1" applyFill="1" applyBorder="1" applyAlignment="1" applyProtection="1">
      <alignment horizontal="left" vertical="top"/>
    </xf>
    <xf numFmtId="49" fontId="0" fillId="0" borderId="171" xfId="0" applyNumberFormat="1" applyFill="1" applyBorder="1" applyAlignment="1" applyProtection="1">
      <alignment horizontal="left" indent="2"/>
      <protection locked="0"/>
    </xf>
    <xf numFmtId="0" fontId="0" fillId="69" borderId="0" xfId="0" applyFill="1"/>
    <xf numFmtId="49" fontId="0" fillId="69" borderId="0" xfId="0" applyNumberFormat="1" applyFill="1"/>
    <xf numFmtId="49" fontId="0" fillId="0" borderId="171" xfId="0" applyNumberFormat="1" applyFill="1" applyBorder="1" applyAlignment="1" applyProtection="1">
      <alignment horizontal="left" indent="3"/>
      <protection locked="0"/>
    </xf>
    <xf numFmtId="43" fontId="13" fillId="0" borderId="0" xfId="1" applyNumberFormat="1" applyFont="1" applyFill="1" applyAlignment="1" applyProtection="1">
      <alignment vertical="top"/>
    </xf>
    <xf numFmtId="49" fontId="0" fillId="0" borderId="0" xfId="0" applyNumberFormat="1" applyFill="1" applyBorder="1" applyAlignment="1" applyProtection="1">
      <alignment horizontal="left" indent="2"/>
      <protection locked="0"/>
    </xf>
    <xf numFmtId="49" fontId="0" fillId="0" borderId="0" xfId="0" applyNumberFormat="1" applyFill="1" applyBorder="1" applyAlignment="1" applyProtection="1">
      <alignment horizontal="left" indent="3"/>
      <protection locked="0"/>
    </xf>
    <xf numFmtId="0" fontId="1" fillId="0" borderId="0" xfId="0" applyFont="1" applyFill="1" applyBorder="1" applyAlignment="1">
      <alignment horizontal="center"/>
    </xf>
    <xf numFmtId="49" fontId="0" fillId="0" borderId="0" xfId="0" applyNumberFormat="1" applyFill="1" applyBorder="1" applyAlignment="1" applyProtection="1">
      <alignment horizontal="center"/>
      <protection locked="0"/>
    </xf>
    <xf numFmtId="43" fontId="13" fillId="0" borderId="0" xfId="1" applyFont="1" applyFill="1" applyAlignment="1" applyProtection="1">
      <alignment horizontal="center" vertical="top"/>
    </xf>
    <xf numFmtId="0" fontId="14" fillId="10" borderId="0" xfId="0" applyFont="1" applyFill="1" applyAlignment="1" applyProtection="1">
      <alignment horizontal="left" vertical="top"/>
    </xf>
    <xf numFmtId="0" fontId="13" fillId="10" borderId="67" xfId="0" applyFont="1" applyFill="1" applyBorder="1" applyAlignment="1" applyProtection="1">
      <alignment horizontal="center" vertical="top"/>
    </xf>
    <xf numFmtId="0" fontId="13" fillId="10" borderId="0" xfId="0" applyFont="1" applyFill="1" applyBorder="1" applyAlignment="1" applyProtection="1">
      <alignment horizontal="left" vertical="top"/>
    </xf>
    <xf numFmtId="49" fontId="13" fillId="10" borderId="0" xfId="0" applyNumberFormat="1" applyFont="1" applyFill="1" applyAlignment="1" applyProtection="1">
      <alignment horizontal="center" vertical="top"/>
    </xf>
    <xf numFmtId="166" fontId="13" fillId="10" borderId="0" xfId="1" applyNumberFormat="1" applyFont="1" applyFill="1" applyAlignment="1" applyProtection="1">
      <alignment vertical="top"/>
    </xf>
    <xf numFmtId="166" fontId="0" fillId="0" borderId="0" xfId="0" applyNumberFormat="1"/>
    <xf numFmtId="43" fontId="108" fillId="14" borderId="0" xfId="1" applyFont="1" applyFill="1" applyAlignment="1" applyProtection="1">
      <alignment vertical="top"/>
    </xf>
    <xf numFmtId="0" fontId="62" fillId="0" borderId="0" xfId="0" applyFont="1" applyFill="1" applyAlignment="1" applyProtection="1">
      <alignment horizontal="center" vertical="top"/>
    </xf>
    <xf numFmtId="49" fontId="62" fillId="7" borderId="0" xfId="0" applyNumberFormat="1" applyFont="1" applyFill="1" applyAlignment="1" applyProtection="1">
      <alignment horizontal="center" vertical="top"/>
    </xf>
    <xf numFmtId="166" fontId="109" fillId="7" borderId="22" xfId="1" applyNumberFormat="1" applyFont="1" applyFill="1" applyBorder="1" applyAlignment="1" applyProtection="1">
      <alignment vertical="top"/>
    </xf>
    <xf numFmtId="0" fontId="0" fillId="80" borderId="0" xfId="0" applyFill="1"/>
    <xf numFmtId="0" fontId="0" fillId="87" borderId="0" xfId="0" applyFill="1"/>
    <xf numFmtId="171" fontId="18" fillId="0" borderId="0" xfId="0" applyNumberFormat="1" applyFont="1" applyProtection="1"/>
    <xf numFmtId="9" fontId="13" fillId="11" borderId="69" xfId="10" applyFont="1" applyFill="1" applyBorder="1" applyProtection="1"/>
    <xf numFmtId="43" fontId="13" fillId="0" borderId="0" xfId="0" applyNumberFormat="1" applyFont="1" applyProtection="1"/>
    <xf numFmtId="43" fontId="13" fillId="0" borderId="0" xfId="1" applyFont="1" applyProtection="1"/>
    <xf numFmtId="43" fontId="13" fillId="2" borderId="0" xfId="1" applyFont="1" applyFill="1" applyProtection="1"/>
    <xf numFmtId="171" fontId="13" fillId="2" borderId="0" xfId="0" applyNumberFormat="1" applyFont="1" applyFill="1" applyProtection="1"/>
    <xf numFmtId="43" fontId="24" fillId="0" borderId="0" xfId="0" applyNumberFormat="1" applyFont="1" applyProtection="1"/>
    <xf numFmtId="43" fontId="24" fillId="0" borderId="0" xfId="1" applyFont="1" applyFill="1" applyAlignment="1" applyProtection="1"/>
    <xf numFmtId="178" fontId="18" fillId="6" borderId="0" xfId="5" applyNumberFormat="1" applyFill="1" applyProtection="1"/>
    <xf numFmtId="0" fontId="13" fillId="6" borderId="0" xfId="5" applyFont="1" applyFill="1" applyBorder="1" applyProtection="1"/>
    <xf numFmtId="3" fontId="18" fillId="6" borderId="0" xfId="5" applyNumberFormat="1" applyFont="1" applyFill="1" applyProtection="1"/>
    <xf numFmtId="188" fontId="18" fillId="6" borderId="0" xfId="5" applyNumberFormat="1" applyFont="1" applyFill="1" applyProtection="1"/>
    <xf numFmtId="173" fontId="54" fillId="4" borderId="19" xfId="0" applyNumberFormat="1" applyFont="1" applyFill="1" applyBorder="1" applyAlignment="1" applyProtection="1">
      <alignment horizontal="right" vertical="top" wrapText="1"/>
      <protection locked="0"/>
    </xf>
    <xf numFmtId="171" fontId="13" fillId="0" borderId="0" xfId="0" applyNumberFormat="1" applyFont="1" applyFill="1" applyProtection="1"/>
    <xf numFmtId="43" fontId="18" fillId="0" borderId="0" xfId="1" applyFont="1" applyFill="1" applyProtection="1"/>
    <xf numFmtId="43" fontId="18" fillId="0" borderId="0" xfId="0" applyNumberFormat="1" applyFont="1" applyFill="1" applyProtection="1"/>
    <xf numFmtId="3" fontId="13" fillId="6" borderId="0" xfId="5" applyNumberFormat="1" applyFont="1" applyFill="1" applyProtection="1"/>
    <xf numFmtId="188" fontId="13" fillId="6" borderId="0" xfId="5" applyNumberFormat="1" applyFont="1" applyFill="1" applyProtection="1"/>
    <xf numFmtId="178" fontId="13" fillId="6" borderId="0" xfId="5" applyNumberFormat="1" applyFont="1" applyFill="1" applyBorder="1" applyProtection="1"/>
    <xf numFmtId="178" fontId="13" fillId="6" borderId="0" xfId="5" applyNumberFormat="1" applyFont="1" applyFill="1" applyProtection="1"/>
    <xf numFmtId="189" fontId="18" fillId="6" borderId="0" xfId="5" applyNumberFormat="1" applyFill="1" applyProtection="1"/>
    <xf numFmtId="178" fontId="24" fillId="6" borderId="0" xfId="5" applyNumberFormat="1" applyFont="1" applyFill="1" applyProtection="1"/>
    <xf numFmtId="0" fontId="13" fillId="0" borderId="56" xfId="0" applyFont="1" applyFill="1" applyBorder="1" applyAlignment="1" applyProtection="1">
      <alignment horizontal="center" vertical="center" wrapText="1"/>
    </xf>
    <xf numFmtId="0" fontId="18" fillId="0" borderId="52" xfId="0" applyFont="1" applyFill="1" applyBorder="1" applyAlignment="1" applyProtection="1">
      <alignment horizontal="center" vertical="center" wrapText="1"/>
    </xf>
    <xf numFmtId="171" fontId="13" fillId="9" borderId="58" xfId="0" applyNumberFormat="1" applyFont="1" applyFill="1" applyBorder="1" applyProtection="1"/>
    <xf numFmtId="171" fontId="13" fillId="9" borderId="78" xfId="0" applyNumberFormat="1" applyFont="1" applyFill="1" applyBorder="1" applyProtection="1">
      <protection locked="0"/>
    </xf>
    <xf numFmtId="171" fontId="18" fillId="9" borderId="51" xfId="0" applyNumberFormat="1" applyFont="1" applyFill="1" applyBorder="1" applyProtection="1"/>
    <xf numFmtId="171" fontId="18" fillId="9" borderId="90" xfId="0" applyNumberFormat="1" applyFont="1" applyFill="1" applyBorder="1" applyProtection="1">
      <protection locked="0"/>
    </xf>
    <xf numFmtId="184" fontId="13" fillId="9" borderId="79" xfId="1" applyNumberFormat="1" applyFont="1" applyFill="1" applyBorder="1" applyProtection="1"/>
    <xf numFmtId="171" fontId="18" fillId="9" borderId="46" xfId="0" applyNumberFormat="1" applyFont="1" applyFill="1" applyBorder="1" applyProtection="1"/>
    <xf numFmtId="171" fontId="18" fillId="9" borderId="67" xfId="0" applyNumberFormat="1" applyFont="1" applyFill="1" applyBorder="1" applyProtection="1"/>
    <xf numFmtId="171" fontId="18" fillId="9" borderId="78" xfId="0" applyNumberFormat="1" applyFont="1" applyFill="1" applyBorder="1" applyProtection="1"/>
    <xf numFmtId="171" fontId="18" fillId="9" borderId="92" xfId="0" applyNumberFormat="1" applyFont="1" applyFill="1" applyBorder="1" applyProtection="1"/>
    <xf numFmtId="171" fontId="13" fillId="9" borderId="58" xfId="0" applyNumberFormat="1" applyFont="1" applyFill="1" applyBorder="1" applyProtection="1">
      <protection locked="0"/>
    </xf>
    <xf numFmtId="171" fontId="18" fillId="9" borderId="58" xfId="0" applyNumberFormat="1" applyFont="1" applyFill="1" applyBorder="1" applyProtection="1">
      <protection locked="0"/>
    </xf>
    <xf numFmtId="171" fontId="112" fillId="9" borderId="58" xfId="0" applyNumberFormat="1" applyFont="1" applyFill="1" applyBorder="1" applyProtection="1">
      <protection locked="0"/>
    </xf>
    <xf numFmtId="171" fontId="18" fillId="9" borderId="90" xfId="0" applyNumberFormat="1" applyFont="1" applyFill="1" applyBorder="1" applyProtection="1"/>
    <xf numFmtId="171" fontId="13" fillId="9" borderId="90" xfId="0" applyNumberFormat="1" applyFont="1" applyFill="1" applyBorder="1" applyProtection="1">
      <protection locked="0"/>
    </xf>
    <xf numFmtId="178" fontId="48" fillId="9" borderId="0" xfId="5" applyNumberFormat="1" applyFont="1" applyFill="1" applyBorder="1" applyProtection="1"/>
    <xf numFmtId="178" fontId="24" fillId="9" borderId="0" xfId="5" applyNumberFormat="1" applyFont="1" applyFill="1" applyBorder="1" applyProtection="1">
      <protection locked="0"/>
    </xf>
    <xf numFmtId="178" fontId="48" fillId="9" borderId="8" xfId="5" applyNumberFormat="1" applyFont="1" applyFill="1" applyBorder="1" applyProtection="1"/>
    <xf numFmtId="178" fontId="48" fillId="9" borderId="108" xfId="5" applyNumberFormat="1" applyFont="1" applyFill="1" applyBorder="1" applyProtection="1"/>
    <xf numFmtId="178" fontId="48" fillId="9" borderId="8" xfId="5" applyNumberFormat="1" applyFont="1" applyFill="1" applyBorder="1" applyAlignment="1" applyProtection="1">
      <alignment vertical="center"/>
    </xf>
    <xf numFmtId="0" fontId="13" fillId="0" borderId="51" xfId="0" applyFont="1" applyFill="1" applyBorder="1" applyAlignment="1" applyProtection="1">
      <alignment horizontal="center" vertical="center" wrapText="1"/>
    </xf>
    <xf numFmtId="0" fontId="33" fillId="0" borderId="0" xfId="0" applyFont="1" applyFill="1" applyProtection="1"/>
    <xf numFmtId="43" fontId="18" fillId="0" borderId="0" xfId="1" applyFont="1" applyBorder="1" applyProtection="1"/>
    <xf numFmtId="0" fontId="18" fillId="0" borderId="0" xfId="0" applyFont="1" applyBorder="1" applyProtection="1"/>
    <xf numFmtId="180" fontId="18" fillId="0" borderId="0" xfId="1" applyNumberFormat="1" applyFont="1" applyBorder="1" applyProtection="1"/>
    <xf numFmtId="43" fontId="13" fillId="0" borderId="0" xfId="1" applyFont="1" applyBorder="1" applyProtection="1"/>
    <xf numFmtId="0" fontId="23" fillId="0" borderId="0" xfId="0" applyFont="1" applyProtection="1"/>
    <xf numFmtId="171" fontId="24" fillId="0" borderId="0" xfId="0" applyNumberFormat="1" applyFont="1" applyProtection="1"/>
    <xf numFmtId="43" fontId="13" fillId="0" borderId="0" xfId="1" applyFont="1" applyFill="1" applyBorder="1" applyProtection="1"/>
    <xf numFmtId="171" fontId="13" fillId="0" borderId="0" xfId="0" applyNumberFormat="1" applyFont="1" applyProtection="1"/>
    <xf numFmtId="171" fontId="18" fillId="0" borderId="0" xfId="0" applyNumberFormat="1" applyFont="1" applyBorder="1" applyProtection="1"/>
    <xf numFmtId="0" fontId="13" fillId="2" borderId="0" xfId="0" applyFont="1" applyFill="1" applyBorder="1" applyProtection="1"/>
    <xf numFmtId="43" fontId="13" fillId="2" borderId="0" xfId="1" applyFont="1" applyFill="1" applyBorder="1" applyProtection="1"/>
    <xf numFmtId="0" fontId="13" fillId="0" borderId="0" xfId="0" applyFont="1" applyBorder="1" applyProtection="1"/>
    <xf numFmtId="180" fontId="18" fillId="2" borderId="0" xfId="1" applyNumberFormat="1" applyFont="1" applyFill="1" applyBorder="1" applyProtection="1"/>
    <xf numFmtId="0" fontId="21" fillId="0" borderId="0" xfId="0" applyFont="1" applyBorder="1" applyAlignment="1" applyProtection="1">
      <alignment horizontal="left" vertical="top" wrapText="1"/>
    </xf>
    <xf numFmtId="43" fontId="13" fillId="0" borderId="0" xfId="0" applyNumberFormat="1" applyFont="1" applyBorder="1" applyProtection="1"/>
    <xf numFmtId="180" fontId="13" fillId="0" borderId="0" xfId="1" applyNumberFormat="1" applyFont="1" applyBorder="1" applyProtection="1"/>
    <xf numFmtId="171" fontId="18" fillId="0" borderId="0" xfId="0" applyNumberFormat="1" applyFont="1" applyFill="1" applyBorder="1" applyProtection="1"/>
    <xf numFmtId="43" fontId="13" fillId="0" borderId="0" xfId="0" applyNumberFormat="1" applyFont="1" applyFill="1" applyBorder="1" applyProtection="1"/>
    <xf numFmtId="180" fontId="13" fillId="0" borderId="0" xfId="1" applyNumberFormat="1" applyFont="1" applyFill="1" applyBorder="1" applyProtection="1"/>
    <xf numFmtId="171" fontId="14" fillId="3" borderId="19" xfId="0" applyNumberFormat="1" applyFont="1" applyFill="1" applyBorder="1" applyProtection="1"/>
    <xf numFmtId="43" fontId="18" fillId="0" borderId="0" xfId="0" applyNumberFormat="1" applyFont="1" applyBorder="1" applyProtection="1"/>
    <xf numFmtId="43" fontId="114" fillId="0" borderId="0" xfId="1" applyFont="1" applyBorder="1" applyProtection="1"/>
    <xf numFmtId="15" fontId="33" fillId="0" borderId="0" xfId="0" quotePrefix="1" applyNumberFormat="1" applyFont="1" applyBorder="1" applyProtection="1"/>
    <xf numFmtId="180" fontId="18" fillId="0" borderId="0" xfId="0" applyNumberFormat="1" applyFont="1" applyBorder="1" applyProtection="1"/>
    <xf numFmtId="171" fontId="13" fillId="0" borderId="0" xfId="0" applyNumberFormat="1" applyFont="1" applyBorder="1" applyProtection="1"/>
    <xf numFmtId="43" fontId="18" fillId="2" borderId="0" xfId="1" applyFont="1" applyFill="1" applyBorder="1" applyProtection="1"/>
    <xf numFmtId="43" fontId="24" fillId="0" borderId="0" xfId="1" applyFont="1" applyBorder="1" applyProtection="1"/>
    <xf numFmtId="0" fontId="24" fillId="0" borderId="0" xfId="0" applyFont="1" applyBorder="1" applyProtection="1"/>
    <xf numFmtId="43" fontId="24" fillId="0" borderId="0" xfId="0" applyNumberFormat="1" applyFont="1" applyBorder="1" applyProtection="1"/>
    <xf numFmtId="0" fontId="24" fillId="0" borderId="0" xfId="0" quotePrefix="1" applyFont="1" applyBorder="1" applyProtection="1"/>
    <xf numFmtId="187" fontId="24" fillId="0" borderId="0" xfId="0" applyNumberFormat="1" applyFont="1" applyBorder="1" applyProtection="1"/>
    <xf numFmtId="0" fontId="23" fillId="0" borderId="0" xfId="0" applyFont="1" applyBorder="1" applyProtection="1"/>
    <xf numFmtId="43" fontId="23" fillId="0" borderId="0" xfId="1" applyFont="1" applyBorder="1" applyProtection="1"/>
    <xf numFmtId="0" fontId="18" fillId="2" borderId="19" xfId="0" applyFont="1" applyFill="1" applyBorder="1" applyAlignment="1" applyProtection="1">
      <alignment wrapText="1"/>
    </xf>
    <xf numFmtId="180" fontId="13" fillId="0" borderId="0" xfId="0" applyNumberFormat="1" applyFont="1" applyBorder="1" applyProtection="1"/>
    <xf numFmtId="0" fontId="13" fillId="2" borderId="0" xfId="0" applyFont="1" applyFill="1" applyProtection="1">
      <protection locked="0"/>
    </xf>
    <xf numFmtId="171" fontId="54" fillId="9" borderId="90" xfId="0" applyNumberFormat="1" applyFont="1" applyFill="1" applyBorder="1" applyProtection="1">
      <protection locked="0"/>
    </xf>
    <xf numFmtId="171" fontId="112" fillId="9" borderId="90" xfId="0" applyNumberFormat="1" applyFont="1" applyFill="1" applyBorder="1" applyProtection="1">
      <protection locked="0"/>
    </xf>
    <xf numFmtId="43" fontId="18" fillId="6" borderId="0" xfId="1" applyFont="1" applyFill="1" applyProtection="1"/>
    <xf numFmtId="0" fontId="13" fillId="6" borderId="0" xfId="0" applyFont="1" applyFill="1" applyProtection="1"/>
    <xf numFmtId="43" fontId="13" fillId="0" borderId="0" xfId="0" applyNumberFormat="1" applyFont="1" applyFill="1" applyProtection="1"/>
    <xf numFmtId="49" fontId="14" fillId="0" borderId="1" xfId="0" applyNumberFormat="1" applyFont="1" applyFill="1" applyBorder="1" applyAlignment="1" applyProtection="1">
      <alignment horizontal="center" vertical="center" wrapText="1"/>
    </xf>
    <xf numFmtId="171" fontId="13" fillId="0" borderId="0" xfId="0" applyNumberFormat="1" applyFont="1" applyFill="1" applyBorder="1" applyProtection="1">
      <protection locked="0"/>
    </xf>
    <xf numFmtId="0" fontId="38" fillId="8" borderId="0" xfId="7" applyFont="1" applyFill="1" applyBorder="1" applyAlignment="1">
      <alignment horizontal="center" vertical="center" wrapText="1"/>
    </xf>
    <xf numFmtId="0" fontId="38" fillId="8" borderId="11" xfId="7" applyFont="1" applyFill="1" applyBorder="1" applyAlignment="1">
      <alignment horizontal="center" vertical="center" wrapText="1"/>
    </xf>
    <xf numFmtId="0" fontId="13" fillId="0" borderId="0" xfId="0" applyFont="1" applyAlignment="1">
      <alignment horizontal="left"/>
    </xf>
    <xf numFmtId="37" fontId="14" fillId="0" borderId="120" xfId="9" applyNumberFormat="1" applyFont="1" applyBorder="1" applyAlignment="1" applyProtection="1">
      <alignment horizontal="center"/>
    </xf>
    <xf numFmtId="37" fontId="14" fillId="0" borderId="121" xfId="9" applyNumberFormat="1" applyFont="1" applyBorder="1" applyAlignment="1" applyProtection="1">
      <alignment horizontal="center"/>
    </xf>
    <xf numFmtId="37" fontId="14" fillId="0" borderId="122" xfId="9" applyNumberFormat="1" applyFont="1" applyBorder="1" applyAlignment="1" applyProtection="1">
      <alignment horizontal="center"/>
    </xf>
    <xf numFmtId="37" fontId="13" fillId="9" borderId="1" xfId="9" applyNumberFormat="1" applyFont="1" applyFill="1" applyBorder="1" applyAlignment="1" applyProtection="1">
      <alignment horizontal="center"/>
      <protection locked="0"/>
    </xf>
    <xf numFmtId="37" fontId="18" fillId="9" borderId="2" xfId="9" applyNumberFormat="1" applyFont="1" applyFill="1" applyBorder="1" applyAlignment="1" applyProtection="1">
      <alignment horizontal="center"/>
      <protection locked="0"/>
    </xf>
    <xf numFmtId="37" fontId="18" fillId="9" borderId="3" xfId="9" applyNumberFormat="1" applyFont="1" applyFill="1" applyBorder="1" applyAlignment="1" applyProtection="1">
      <alignment horizontal="center"/>
      <protection locked="0"/>
    </xf>
    <xf numFmtId="167" fontId="16" fillId="0" borderId="0" xfId="9" applyNumberFormat="1" applyFont="1" applyAlignment="1" applyProtection="1">
      <alignment horizontal="center"/>
    </xf>
    <xf numFmtId="37" fontId="16" fillId="0" borderId="0" xfId="9" applyNumberFormat="1" applyFont="1" applyAlignment="1" applyProtection="1">
      <alignment horizontal="center"/>
    </xf>
    <xf numFmtId="37" fontId="14" fillId="0" borderId="11" xfId="9" applyNumberFormat="1" applyFont="1" applyBorder="1" applyAlignment="1" applyProtection="1">
      <alignment horizontal="center"/>
    </xf>
    <xf numFmtId="37" fontId="36" fillId="0" borderId="0" xfId="9" applyNumberFormat="1" applyFont="1" applyAlignment="1" applyProtection="1"/>
    <xf numFmtId="37" fontId="14" fillId="9" borderId="72" xfId="9" applyNumberFormat="1" applyFont="1" applyFill="1" applyBorder="1" applyAlignment="1" applyProtection="1">
      <alignment horizontal="center"/>
      <protection locked="0"/>
    </xf>
    <xf numFmtId="37" fontId="14" fillId="9" borderId="109" xfId="9" applyNumberFormat="1" applyFont="1" applyFill="1" applyBorder="1" applyAlignment="1" applyProtection="1">
      <alignment horizontal="center"/>
      <protection locked="0"/>
    </xf>
    <xf numFmtId="37" fontId="14" fillId="9" borderId="71" xfId="9" applyNumberFormat="1" applyFont="1" applyFill="1" applyBorder="1" applyAlignment="1" applyProtection="1">
      <alignment horizontal="center"/>
      <protection locked="0"/>
    </xf>
    <xf numFmtId="37" fontId="13" fillId="0" borderId="0" xfId="8" applyNumberFormat="1" applyFont="1" applyBorder="1" applyAlignment="1" applyProtection="1">
      <alignment horizontal="left"/>
    </xf>
    <xf numFmtId="37" fontId="13" fillId="0" borderId="0" xfId="8" applyNumberFormat="1" applyFont="1" applyBorder="1" applyAlignment="1" applyProtection="1">
      <alignment horizontal="left" wrapText="1"/>
    </xf>
    <xf numFmtId="37" fontId="18" fillId="0" borderId="0" xfId="8" applyNumberFormat="1" applyFont="1" applyBorder="1" applyAlignment="1" applyProtection="1">
      <alignment horizontal="left" wrapText="1"/>
    </xf>
    <xf numFmtId="37" fontId="14" fillId="0" borderId="120" xfId="8" applyNumberFormat="1" applyFont="1" applyBorder="1" applyAlignment="1" applyProtection="1">
      <alignment horizontal="center"/>
    </xf>
    <xf numFmtId="37" fontId="14" fillId="0" borderId="121" xfId="8" applyNumberFormat="1" applyFont="1" applyBorder="1" applyAlignment="1" applyProtection="1">
      <alignment horizontal="center"/>
    </xf>
    <xf numFmtId="37" fontId="14" fillId="0" borderId="122" xfId="8" applyNumberFormat="1" applyFont="1" applyBorder="1" applyAlignment="1" applyProtection="1">
      <alignment horizontal="center"/>
    </xf>
    <xf numFmtId="167" fontId="16" fillId="0" borderId="0" xfId="8" applyNumberFormat="1" applyFont="1" applyAlignment="1" applyProtection="1">
      <alignment horizontal="center"/>
    </xf>
    <xf numFmtId="37" fontId="16" fillId="0" borderId="0" xfId="8" applyNumberFormat="1" applyFont="1" applyAlignment="1" applyProtection="1">
      <alignment horizontal="center"/>
    </xf>
    <xf numFmtId="37" fontId="14" fillId="14" borderId="11" xfId="8" applyNumberFormat="1" applyFont="1" applyFill="1" applyBorder="1" applyAlignment="1" applyProtection="1">
      <alignment horizontal="center"/>
    </xf>
    <xf numFmtId="37" fontId="36" fillId="0" borderId="0" xfId="8" applyNumberFormat="1" applyFont="1" applyAlignment="1" applyProtection="1">
      <alignment wrapText="1"/>
    </xf>
    <xf numFmtId="37" fontId="13" fillId="9" borderId="72" xfId="8" applyNumberFormat="1" applyFont="1" applyFill="1" applyBorder="1" applyAlignment="1" applyProtection="1">
      <alignment horizontal="center"/>
      <protection locked="0"/>
    </xf>
    <xf numFmtId="37" fontId="18" fillId="9" borderId="109" xfId="8" applyNumberFormat="1" applyFont="1" applyFill="1" applyBorder="1" applyAlignment="1" applyProtection="1">
      <alignment horizontal="center"/>
      <protection locked="0"/>
    </xf>
    <xf numFmtId="37" fontId="18" fillId="9" borderId="71" xfId="8" applyNumberFormat="1" applyFont="1" applyFill="1" applyBorder="1" applyAlignment="1" applyProtection="1">
      <alignment horizontal="center"/>
      <protection locked="0"/>
    </xf>
    <xf numFmtId="172" fontId="14" fillId="5" borderId="72" xfId="0" applyNumberFormat="1" applyFont="1" applyFill="1" applyBorder="1" applyAlignment="1" applyProtection="1">
      <alignment horizontal="center" wrapText="1"/>
    </xf>
    <xf numFmtId="172" fontId="14" fillId="5" borderId="109" xfId="0" applyNumberFormat="1" applyFont="1" applyFill="1" applyBorder="1" applyAlignment="1" applyProtection="1">
      <alignment horizontal="center" wrapText="1"/>
    </xf>
    <xf numFmtId="172" fontId="14" fillId="5" borderId="71" xfId="0" applyNumberFormat="1" applyFont="1" applyFill="1" applyBorder="1" applyAlignment="1" applyProtection="1">
      <alignment horizontal="center" wrapText="1"/>
    </xf>
    <xf numFmtId="15" fontId="14" fillId="2" borderId="143" xfId="0" quotePrefix="1" applyNumberFormat="1" applyFont="1" applyFill="1" applyBorder="1" applyAlignment="1" applyProtection="1">
      <alignment horizontal="center" wrapText="1"/>
    </xf>
    <xf numFmtId="15" fontId="14" fillId="2" borderId="47" xfId="0" quotePrefix="1" applyNumberFormat="1" applyFont="1" applyFill="1" applyBorder="1" applyAlignment="1" applyProtection="1">
      <alignment horizontal="center" wrapText="1"/>
    </xf>
    <xf numFmtId="15" fontId="14" fillId="2" borderId="48" xfId="0" quotePrefix="1" applyNumberFormat="1" applyFont="1" applyFill="1" applyBorder="1" applyAlignment="1" applyProtection="1">
      <alignment horizontal="center" wrapText="1"/>
    </xf>
    <xf numFmtId="0" fontId="16" fillId="0" borderId="0" xfId="0" applyFont="1" applyFill="1" applyAlignment="1" applyProtection="1">
      <alignment horizontal="center"/>
    </xf>
    <xf numFmtId="0" fontId="14" fillId="0" borderId="11" xfId="0" applyFont="1" applyFill="1" applyBorder="1" applyAlignment="1" applyProtection="1">
      <alignment horizontal="center"/>
    </xf>
    <xf numFmtId="37" fontId="16" fillId="0" borderId="0" xfId="0" applyNumberFormat="1" applyFont="1" applyAlignment="1" applyProtection="1">
      <alignment horizontal="center"/>
    </xf>
    <xf numFmtId="0" fontId="24" fillId="4" borderId="1"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18" fillId="2" borderId="124" xfId="0" applyFont="1" applyFill="1" applyBorder="1" applyAlignment="1" applyProtection="1">
      <alignment horizontal="left" wrapText="1"/>
    </xf>
    <xf numFmtId="0" fontId="18" fillId="2" borderId="125" xfId="0" applyFont="1" applyFill="1" applyBorder="1" applyAlignment="1" applyProtection="1">
      <alignment horizontal="left" wrapText="1"/>
    </xf>
    <xf numFmtId="49" fontId="18" fillId="0" borderId="31" xfId="0" applyNumberFormat="1" applyFont="1" applyFill="1" applyBorder="1" applyAlignment="1" applyProtection="1">
      <alignment horizontal="left" wrapText="1"/>
    </xf>
    <xf numFmtId="49" fontId="18" fillId="0" borderId="39" xfId="0" applyNumberFormat="1" applyFont="1" applyFill="1" applyBorder="1" applyAlignment="1" applyProtection="1">
      <alignment horizontal="left" wrapText="1"/>
    </xf>
    <xf numFmtId="0" fontId="14" fillId="0" borderId="23" xfId="0" applyFont="1" applyFill="1" applyBorder="1" applyAlignment="1" applyProtection="1">
      <alignment horizontal="center" vertical="center" wrapText="1"/>
    </xf>
    <xf numFmtId="0" fontId="14" fillId="0" borderId="42" xfId="0" applyFont="1" applyFill="1" applyBorder="1" applyAlignment="1" applyProtection="1">
      <alignment horizontal="center" vertical="center" wrapText="1"/>
    </xf>
    <xf numFmtId="0" fontId="14" fillId="0" borderId="105" xfId="0" applyFont="1" applyFill="1" applyBorder="1" applyAlignment="1" applyProtection="1">
      <alignment horizontal="center" vertical="center" wrapText="1"/>
    </xf>
    <xf numFmtId="0" fontId="14" fillId="0" borderId="44" xfId="0" applyFont="1" applyFill="1" applyBorder="1" applyAlignment="1" applyProtection="1">
      <alignment horizontal="center" vertical="center" wrapText="1"/>
    </xf>
    <xf numFmtId="37" fontId="14" fillId="9" borderId="72" xfId="0" applyNumberFormat="1" applyFont="1" applyFill="1" applyBorder="1" applyAlignment="1" applyProtection="1">
      <alignment horizontal="center"/>
      <protection locked="0"/>
    </xf>
    <xf numFmtId="37" fontId="14" fillId="9" borderId="109" xfId="0" applyNumberFormat="1" applyFont="1" applyFill="1" applyBorder="1" applyAlignment="1" applyProtection="1">
      <alignment horizontal="center"/>
      <protection locked="0"/>
    </xf>
    <xf numFmtId="37" fontId="14" fillId="9" borderId="71" xfId="0" applyNumberFormat="1" applyFont="1" applyFill="1" applyBorder="1" applyAlignment="1" applyProtection="1">
      <alignment horizontal="center"/>
      <protection locked="0"/>
    </xf>
    <xf numFmtId="0" fontId="14" fillId="11" borderId="43" xfId="0" applyFont="1" applyFill="1" applyBorder="1" applyAlignment="1" applyProtection="1">
      <alignment horizontal="left"/>
    </xf>
    <xf numFmtId="0" fontId="14" fillId="11" borderId="93" xfId="0" applyFont="1" applyFill="1" applyBorder="1" applyAlignment="1" applyProtection="1">
      <alignment horizontal="left"/>
    </xf>
    <xf numFmtId="0" fontId="13" fillId="0" borderId="1" xfId="0" applyFont="1" applyFill="1" applyBorder="1" applyAlignment="1" applyProtection="1">
      <alignment horizontal="left" wrapText="1"/>
      <protection locked="0"/>
    </xf>
    <xf numFmtId="0" fontId="18" fillId="0" borderId="2" xfId="0" applyFont="1" applyFill="1" applyBorder="1" applyAlignment="1" applyProtection="1">
      <alignment horizontal="left" wrapText="1"/>
      <protection locked="0"/>
    </xf>
    <xf numFmtId="0" fontId="18" fillId="0" borderId="28" xfId="0" applyFont="1" applyFill="1" applyBorder="1" applyAlignment="1" applyProtection="1">
      <alignment horizontal="left" wrapText="1"/>
      <protection locked="0"/>
    </xf>
    <xf numFmtId="0" fontId="14" fillId="0" borderId="126"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xf>
    <xf numFmtId="0" fontId="14" fillId="0" borderId="67"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14" fillId="0" borderId="15" xfId="0" applyFont="1" applyFill="1" applyBorder="1" applyAlignment="1" applyProtection="1">
      <alignment horizontal="center" vertical="center"/>
    </xf>
    <xf numFmtId="0" fontId="14" fillId="0" borderId="11" xfId="0" applyFont="1" applyFill="1" applyBorder="1" applyAlignment="1" applyProtection="1">
      <alignment horizontal="left" wrapText="1"/>
    </xf>
    <xf numFmtId="0" fontId="13" fillId="0" borderId="2" xfId="0" applyFont="1" applyFill="1" applyBorder="1" applyAlignment="1" applyProtection="1">
      <alignment horizontal="left" wrapText="1"/>
      <protection locked="0"/>
    </xf>
    <xf numFmtId="0" fontId="13" fillId="0" borderId="28" xfId="0" applyFont="1" applyFill="1" applyBorder="1" applyAlignment="1" applyProtection="1">
      <alignment horizontal="left" wrapText="1"/>
      <protection locked="0"/>
    </xf>
    <xf numFmtId="0" fontId="13" fillId="0" borderId="46" xfId="0" applyFont="1" applyFill="1" applyBorder="1" applyAlignment="1" applyProtection="1">
      <alignment horizontal="left" wrapText="1"/>
      <protection locked="0"/>
    </xf>
    <xf numFmtId="0" fontId="18" fillId="0" borderId="104" xfId="0" applyFont="1" applyFill="1" applyBorder="1" applyAlignment="1" applyProtection="1">
      <alignment horizontal="left" wrapText="1"/>
      <protection locked="0"/>
    </xf>
    <xf numFmtId="0" fontId="18" fillId="0" borderId="41" xfId="0" applyFont="1" applyFill="1" applyBorder="1" applyAlignment="1" applyProtection="1">
      <alignment horizontal="left" wrapText="1"/>
      <protection locked="0"/>
    </xf>
    <xf numFmtId="0" fontId="18" fillId="0" borderId="67" xfId="0" applyFont="1" applyFill="1" applyBorder="1" applyAlignment="1" applyProtection="1">
      <alignment horizontal="left" wrapText="1"/>
      <protection locked="0"/>
    </xf>
    <xf numFmtId="0" fontId="18" fillId="0" borderId="0" xfId="0" applyFont="1" applyFill="1" applyBorder="1" applyAlignment="1" applyProtection="1">
      <alignment horizontal="left" wrapText="1"/>
      <protection locked="0"/>
    </xf>
    <xf numFmtId="0" fontId="18" fillId="0" borderId="15" xfId="0" applyFont="1" applyFill="1" applyBorder="1" applyAlignment="1" applyProtection="1">
      <alignment horizontal="left" wrapText="1"/>
      <protection locked="0"/>
    </xf>
    <xf numFmtId="0" fontId="18" fillId="0" borderId="69" xfId="0" applyFont="1" applyFill="1" applyBorder="1" applyAlignment="1" applyProtection="1">
      <alignment horizontal="left" wrapText="1"/>
      <protection locked="0"/>
    </xf>
    <xf numFmtId="0" fontId="18" fillId="0" borderId="22" xfId="0" applyFont="1" applyFill="1" applyBorder="1" applyAlignment="1" applyProtection="1">
      <alignment horizontal="left" wrapText="1"/>
      <protection locked="0"/>
    </xf>
    <xf numFmtId="0" fontId="18" fillId="0" borderId="111" xfId="0" applyFont="1" applyFill="1" applyBorder="1" applyAlignment="1" applyProtection="1">
      <alignment horizontal="left" wrapText="1"/>
      <protection locked="0"/>
    </xf>
    <xf numFmtId="0" fontId="54" fillId="0" borderId="46" xfId="0" applyFont="1" applyFill="1" applyBorder="1" applyAlignment="1" applyProtection="1">
      <alignment horizontal="left" wrapText="1"/>
      <protection locked="0"/>
    </xf>
    <xf numFmtId="0" fontId="54" fillId="0" borderId="104" xfId="0" applyFont="1" applyFill="1" applyBorder="1" applyAlignment="1" applyProtection="1">
      <alignment horizontal="left" wrapText="1"/>
      <protection locked="0"/>
    </xf>
    <xf numFmtId="0" fontId="54" fillId="0" borderId="41" xfId="0" applyFont="1" applyFill="1" applyBorder="1" applyAlignment="1" applyProtection="1">
      <alignment horizontal="left" wrapText="1"/>
      <protection locked="0"/>
    </xf>
    <xf numFmtId="0" fontId="54" fillId="0" borderId="67" xfId="0" applyFont="1" applyFill="1" applyBorder="1" applyAlignment="1" applyProtection="1">
      <alignment horizontal="left" wrapText="1"/>
      <protection locked="0"/>
    </xf>
    <xf numFmtId="0" fontId="54" fillId="0" borderId="0" xfId="0" applyFont="1" applyFill="1" applyBorder="1" applyAlignment="1" applyProtection="1">
      <alignment horizontal="left" wrapText="1"/>
      <protection locked="0"/>
    </xf>
    <xf numFmtId="0" fontId="54" fillId="0" borderId="15" xfId="0" applyFont="1" applyFill="1" applyBorder="1" applyAlignment="1" applyProtection="1">
      <alignment horizontal="left" wrapText="1"/>
      <protection locked="0"/>
    </xf>
    <xf numFmtId="0" fontId="54" fillId="0" borderId="69" xfId="0" applyFont="1" applyFill="1" applyBorder="1" applyAlignment="1" applyProtection="1">
      <alignment horizontal="left" wrapText="1"/>
      <protection locked="0"/>
    </xf>
    <xf numFmtId="0" fontId="54" fillId="0" borderId="22" xfId="0" applyFont="1" applyFill="1" applyBorder="1" applyAlignment="1" applyProtection="1">
      <alignment horizontal="left" wrapText="1"/>
      <protection locked="0"/>
    </xf>
    <xf numFmtId="0" fontId="54" fillId="0" borderId="111" xfId="0" applyFont="1" applyFill="1" applyBorder="1" applyAlignment="1" applyProtection="1">
      <alignment horizontal="left" wrapText="1"/>
      <protection locked="0"/>
    </xf>
    <xf numFmtId="41" fontId="14" fillId="2" borderId="20" xfId="0" applyNumberFormat="1" applyFont="1" applyFill="1" applyBorder="1" applyAlignment="1" applyProtection="1">
      <alignment horizontal="left" wrapText="1"/>
    </xf>
    <xf numFmtId="41" fontId="14" fillId="2" borderId="123" xfId="0" applyNumberFormat="1" applyFont="1" applyFill="1" applyBorder="1" applyAlignment="1" applyProtection="1">
      <alignment horizontal="left" wrapText="1"/>
    </xf>
    <xf numFmtId="171" fontId="18" fillId="11" borderId="30" xfId="0" applyNumberFormat="1" applyFont="1" applyFill="1" applyBorder="1" applyAlignment="1" applyProtection="1">
      <alignment horizontal="center"/>
    </xf>
    <xf numFmtId="171" fontId="18" fillId="11" borderId="44" xfId="0" applyNumberFormat="1" applyFont="1" applyFill="1" applyBorder="1" applyAlignment="1" applyProtection="1">
      <alignment horizontal="center"/>
    </xf>
    <xf numFmtId="0" fontId="24" fillId="0" borderId="0" xfId="0" applyFont="1" applyBorder="1" applyAlignment="1" applyProtection="1">
      <alignment horizontal="left" vertical="top" wrapText="1"/>
    </xf>
    <xf numFmtId="0" fontId="14" fillId="0" borderId="46" xfId="0" applyFont="1" applyBorder="1" applyAlignment="1" applyProtection="1">
      <alignment horizontal="center" vertical="center" wrapText="1"/>
    </xf>
    <xf numFmtId="0" fontId="14" fillId="0" borderId="4" xfId="0" applyFont="1" applyBorder="1" applyAlignment="1" applyProtection="1">
      <alignment horizontal="center" vertical="center" wrapText="1"/>
    </xf>
    <xf numFmtId="0" fontId="14" fillId="0" borderId="67" xfId="0" applyFont="1" applyBorder="1" applyAlignment="1" applyProtection="1">
      <alignment horizontal="center" vertical="center" wrapText="1"/>
    </xf>
    <xf numFmtId="0" fontId="14" fillId="0" borderId="34" xfId="0" applyFont="1" applyBorder="1" applyAlignment="1" applyProtection="1">
      <alignment horizontal="center" vertical="center" wrapText="1"/>
    </xf>
    <xf numFmtId="0" fontId="14" fillId="0" borderId="69" xfId="0" applyFont="1" applyBorder="1" applyAlignment="1" applyProtection="1">
      <alignment horizontal="center" vertical="center" wrapText="1"/>
    </xf>
    <xf numFmtId="0" fontId="14" fillId="0" borderId="27" xfId="0" applyFont="1" applyBorder="1" applyAlignment="1" applyProtection="1">
      <alignment horizontal="center" vertical="center" wrapText="1"/>
    </xf>
    <xf numFmtId="0" fontId="18" fillId="2" borderId="32" xfId="0" applyFont="1" applyFill="1" applyBorder="1" applyAlignment="1" applyProtection="1">
      <alignment horizontal="left" wrapText="1"/>
    </xf>
    <xf numFmtId="0" fontId="18" fillId="2" borderId="127" xfId="0" applyFont="1" applyFill="1" applyBorder="1" applyAlignment="1" applyProtection="1">
      <alignment horizontal="left" wrapText="1"/>
    </xf>
    <xf numFmtId="0" fontId="18" fillId="2" borderId="31" xfId="0" applyFont="1" applyFill="1" applyBorder="1" applyAlignment="1" applyProtection="1">
      <alignment horizontal="left" wrapText="1"/>
    </xf>
    <xf numFmtId="0" fontId="18" fillId="2" borderId="39" xfId="0" applyFont="1" applyFill="1" applyBorder="1" applyAlignment="1" applyProtection="1">
      <alignment horizontal="left" wrapText="1"/>
    </xf>
    <xf numFmtId="0" fontId="14" fillId="0" borderId="22" xfId="0" applyFont="1" applyBorder="1" applyAlignment="1" applyProtection="1">
      <alignment horizontal="left" vertical="top" wrapText="1"/>
    </xf>
    <xf numFmtId="0" fontId="14" fillId="0" borderId="0" xfId="0" applyFont="1" applyBorder="1" applyAlignment="1" applyProtection="1">
      <alignment horizontal="left" vertical="top" wrapText="1"/>
    </xf>
    <xf numFmtId="0" fontId="25" fillId="0" borderId="46" xfId="0" applyFont="1" applyFill="1" applyBorder="1" applyAlignment="1" applyProtection="1">
      <alignment horizontal="left" wrapText="1"/>
      <protection locked="0"/>
    </xf>
    <xf numFmtId="0" fontId="25" fillId="0" borderId="104" xfId="0" applyFont="1" applyFill="1" applyBorder="1" applyAlignment="1" applyProtection="1">
      <alignment horizontal="left" wrapText="1"/>
      <protection locked="0"/>
    </xf>
    <xf numFmtId="0" fontId="25" fillId="0" borderId="41" xfId="0" applyFont="1" applyFill="1" applyBorder="1" applyAlignment="1" applyProtection="1">
      <alignment horizontal="left" wrapText="1"/>
      <protection locked="0"/>
    </xf>
    <xf numFmtId="0" fontId="25" fillId="0" borderId="67" xfId="0" applyFont="1" applyFill="1" applyBorder="1" applyAlignment="1" applyProtection="1">
      <alignment horizontal="left" wrapText="1"/>
      <protection locked="0"/>
    </xf>
    <xf numFmtId="0" fontId="25" fillId="0" borderId="0" xfId="0" applyFont="1" applyFill="1" applyBorder="1" applyAlignment="1" applyProtection="1">
      <alignment horizontal="left" wrapText="1"/>
      <protection locked="0"/>
    </xf>
    <xf numFmtId="0" fontId="25" fillId="0" borderId="15" xfId="0" applyFont="1" applyFill="1" applyBorder="1" applyAlignment="1" applyProtection="1">
      <alignment horizontal="left" wrapText="1"/>
      <protection locked="0"/>
    </xf>
    <xf numFmtId="0" fontId="25" fillId="0" borderId="69" xfId="0" applyFont="1" applyFill="1" applyBorder="1" applyAlignment="1" applyProtection="1">
      <alignment horizontal="left" wrapText="1"/>
      <protection locked="0"/>
    </xf>
    <xf numFmtId="0" fontId="25" fillId="0" borderId="22" xfId="0" applyFont="1" applyFill="1" applyBorder="1" applyAlignment="1" applyProtection="1">
      <alignment horizontal="left" wrapText="1"/>
      <protection locked="0"/>
    </xf>
    <xf numFmtId="0" fontId="25" fillId="0" borderId="111" xfId="0" applyFont="1" applyFill="1" applyBorder="1" applyAlignment="1" applyProtection="1">
      <alignment horizontal="left" wrapText="1"/>
      <protection locked="0"/>
    </xf>
    <xf numFmtId="0" fontId="18" fillId="0" borderId="87" xfId="0" applyFont="1" applyFill="1" applyBorder="1" applyAlignment="1" applyProtection="1">
      <alignment horizontal="left" wrapText="1"/>
      <protection locked="0"/>
    </xf>
    <xf numFmtId="0" fontId="18" fillId="0" borderId="132" xfId="0" applyFont="1" applyFill="1" applyBorder="1" applyAlignment="1" applyProtection="1">
      <alignment horizontal="left" wrapText="1"/>
      <protection locked="0"/>
    </xf>
    <xf numFmtId="0" fontId="18" fillId="0" borderId="133" xfId="0" applyFont="1" applyFill="1" applyBorder="1" applyAlignment="1" applyProtection="1">
      <alignment horizontal="left" wrapText="1"/>
      <protection locked="0"/>
    </xf>
    <xf numFmtId="0" fontId="23" fillId="0" borderId="1" xfId="0" applyFont="1" applyBorder="1" applyAlignment="1" applyProtection="1">
      <alignment horizontal="center" vertical="top" wrapText="1"/>
    </xf>
    <xf numFmtId="0" fontId="23" fillId="0" borderId="2" xfId="0" applyFont="1" applyBorder="1" applyAlignment="1" applyProtection="1">
      <alignment horizontal="center" vertical="top" wrapText="1"/>
    </xf>
    <xf numFmtId="0" fontId="23" fillId="0" borderId="3" xfId="0" applyFont="1" applyBorder="1" applyAlignment="1" applyProtection="1">
      <alignment horizontal="center" vertical="top" wrapText="1"/>
    </xf>
    <xf numFmtId="0" fontId="49" fillId="6" borderId="0" xfId="0" applyFont="1" applyFill="1" applyAlignment="1" applyProtection="1">
      <alignment horizontal="left" vertical="top" wrapText="1"/>
    </xf>
    <xf numFmtId="0" fontId="60" fillId="6" borderId="0" xfId="0" applyFont="1" applyFill="1" applyAlignment="1" applyProtection="1">
      <alignment horizontal="left" vertical="top" wrapText="1"/>
    </xf>
    <xf numFmtId="0" fontId="54" fillId="0" borderId="0" xfId="0" applyFont="1" applyAlignment="1" applyProtection="1">
      <alignment horizontal="left" wrapText="1"/>
    </xf>
    <xf numFmtId="0" fontId="0" fillId="0" borderId="0" xfId="0" applyAlignment="1" applyProtection="1"/>
    <xf numFmtId="0" fontId="13" fillId="0" borderId="0" xfId="0" applyFont="1" applyAlignment="1" applyProtection="1">
      <alignment horizontal="left" wrapText="1"/>
    </xf>
    <xf numFmtId="0" fontId="24" fillId="0" borderId="0" xfId="0" applyFont="1" applyFill="1" applyAlignment="1" applyProtection="1">
      <alignment horizontal="left" wrapText="1"/>
    </xf>
    <xf numFmtId="0" fontId="13" fillId="0" borderId="0" xfId="0" applyFont="1" applyAlignment="1" applyProtection="1">
      <alignment horizontal="left" vertical="top" wrapText="1"/>
    </xf>
    <xf numFmtId="0" fontId="13" fillId="0" borderId="46" xfId="0" applyFont="1" applyFill="1" applyBorder="1" applyAlignment="1" applyProtection="1">
      <alignment horizontal="left" vertical="top" wrapText="1"/>
      <protection locked="0"/>
    </xf>
    <xf numFmtId="0" fontId="18" fillId="0" borderId="104" xfId="0" applyFont="1" applyFill="1" applyBorder="1" applyAlignment="1" applyProtection="1">
      <alignment horizontal="left" vertical="top" wrapText="1"/>
      <protection locked="0"/>
    </xf>
    <xf numFmtId="0" fontId="18" fillId="0" borderId="41" xfId="0" applyFont="1" applyFill="1" applyBorder="1" applyAlignment="1" applyProtection="1">
      <alignment horizontal="left" vertical="top" wrapText="1"/>
      <protection locked="0"/>
    </xf>
    <xf numFmtId="0" fontId="18" fillId="0" borderId="67" xfId="0" applyFont="1" applyFill="1" applyBorder="1" applyAlignment="1" applyProtection="1">
      <alignment horizontal="left" vertical="top" wrapText="1"/>
      <protection locked="0"/>
    </xf>
    <xf numFmtId="0" fontId="18" fillId="0" borderId="0" xfId="0" applyFont="1" applyFill="1" applyBorder="1" applyAlignment="1" applyProtection="1">
      <alignment horizontal="left" vertical="top" wrapText="1"/>
      <protection locked="0"/>
    </xf>
    <xf numFmtId="0" fontId="18" fillId="0" borderId="15" xfId="0" applyFont="1" applyFill="1" applyBorder="1" applyAlignment="1" applyProtection="1">
      <alignment horizontal="left" vertical="top" wrapText="1"/>
      <protection locked="0"/>
    </xf>
    <xf numFmtId="0" fontId="18" fillId="0" borderId="69" xfId="0" applyFont="1" applyFill="1" applyBorder="1" applyAlignment="1" applyProtection="1">
      <alignment horizontal="left" vertical="top" wrapText="1"/>
      <protection locked="0"/>
    </xf>
    <xf numFmtId="0" fontId="18" fillId="0" borderId="22" xfId="0" applyFont="1" applyFill="1" applyBorder="1" applyAlignment="1" applyProtection="1">
      <alignment horizontal="left" vertical="top" wrapText="1"/>
      <protection locked="0"/>
    </xf>
    <xf numFmtId="0" fontId="18" fillId="0" borderId="111" xfId="0" applyFont="1" applyFill="1" applyBorder="1" applyAlignment="1" applyProtection="1">
      <alignment horizontal="left" vertical="top" wrapText="1"/>
      <protection locked="0"/>
    </xf>
    <xf numFmtId="0" fontId="14" fillId="0" borderId="84" xfId="0" applyFont="1" applyBorder="1" applyAlignment="1" applyProtection="1">
      <alignment horizontal="left" vertical="center" wrapText="1"/>
    </xf>
    <xf numFmtId="0" fontId="14" fillId="0" borderId="128" xfId="0" applyFont="1" applyBorder="1" applyAlignment="1" applyProtection="1">
      <alignment horizontal="left" vertical="center" wrapText="1"/>
    </xf>
    <xf numFmtId="0" fontId="14" fillId="0" borderId="0" xfId="0" applyFont="1" applyFill="1" applyAlignment="1" applyProtection="1">
      <alignment horizontal="center"/>
    </xf>
    <xf numFmtId="0" fontId="13" fillId="0" borderId="104" xfId="0" applyFont="1" applyFill="1" applyBorder="1" applyAlignment="1" applyProtection="1">
      <alignment horizontal="left" wrapText="1"/>
      <protection locked="0"/>
    </xf>
    <xf numFmtId="0" fontId="13" fillId="0" borderId="41" xfId="0" applyFont="1" applyFill="1" applyBorder="1" applyAlignment="1" applyProtection="1">
      <alignment horizontal="left" wrapText="1"/>
      <protection locked="0"/>
    </xf>
    <xf numFmtId="0" fontId="13" fillId="0" borderId="67" xfId="0" applyFont="1" applyFill="1" applyBorder="1" applyAlignment="1" applyProtection="1">
      <alignment horizontal="left" wrapText="1"/>
      <protection locked="0"/>
    </xf>
    <xf numFmtId="0" fontId="13" fillId="0" borderId="0" xfId="0" applyFont="1" applyFill="1" applyBorder="1" applyAlignment="1" applyProtection="1">
      <alignment horizontal="left" wrapText="1"/>
      <protection locked="0"/>
    </xf>
    <xf numFmtId="0" fontId="13" fillId="0" borderId="15" xfId="0" applyFont="1" applyFill="1" applyBorder="1" applyAlignment="1" applyProtection="1">
      <alignment horizontal="left" wrapText="1"/>
      <protection locked="0"/>
    </xf>
    <xf numFmtId="0" fontId="13" fillId="0" borderId="69" xfId="0" applyFont="1" applyFill="1" applyBorder="1" applyAlignment="1" applyProtection="1">
      <alignment horizontal="left" wrapText="1"/>
      <protection locked="0"/>
    </xf>
    <xf numFmtId="0" fontId="13" fillId="0" borderId="22" xfId="0" applyFont="1" applyFill="1" applyBorder="1" applyAlignment="1" applyProtection="1">
      <alignment horizontal="left" wrapText="1"/>
      <protection locked="0"/>
    </xf>
    <xf numFmtId="0" fontId="13" fillId="0" borderId="111" xfId="0" applyFont="1" applyFill="1" applyBorder="1" applyAlignment="1" applyProtection="1">
      <alignment horizontal="left" wrapText="1"/>
      <protection locked="0"/>
    </xf>
    <xf numFmtId="0" fontId="15" fillId="0" borderId="46" xfId="0" applyFont="1" applyFill="1" applyBorder="1" applyAlignment="1" applyProtection="1">
      <alignment horizontal="left"/>
      <protection locked="0"/>
    </xf>
    <xf numFmtId="0" fontId="15" fillId="0" borderId="104" xfId="0" applyFont="1" applyFill="1" applyBorder="1" applyAlignment="1" applyProtection="1">
      <alignment horizontal="left"/>
      <protection locked="0"/>
    </xf>
    <xf numFmtId="0" fontId="15" fillId="0" borderId="41" xfId="0" applyFont="1" applyFill="1" applyBorder="1" applyAlignment="1" applyProtection="1">
      <alignment horizontal="left"/>
      <protection locked="0"/>
    </xf>
    <xf numFmtId="0" fontId="15" fillId="0" borderId="67" xfId="0" applyFont="1" applyFill="1" applyBorder="1" applyAlignment="1" applyProtection="1">
      <alignment horizontal="left"/>
      <protection locked="0"/>
    </xf>
    <xf numFmtId="0" fontId="15" fillId="0" borderId="0" xfId="0" applyFont="1" applyFill="1" applyBorder="1" applyAlignment="1" applyProtection="1">
      <alignment horizontal="left"/>
      <protection locked="0"/>
    </xf>
    <xf numFmtId="0" fontId="15" fillId="0" borderId="15" xfId="0" applyFont="1" applyFill="1" applyBorder="1" applyAlignment="1" applyProtection="1">
      <alignment horizontal="left"/>
      <protection locked="0"/>
    </xf>
    <xf numFmtId="0" fontId="15" fillId="0" borderId="69" xfId="0" applyFont="1" applyFill="1" applyBorder="1" applyAlignment="1" applyProtection="1">
      <alignment horizontal="left"/>
      <protection locked="0"/>
    </xf>
    <xf numFmtId="0" fontId="15" fillId="0" borderId="22" xfId="0" applyFont="1" applyFill="1" applyBorder="1" applyAlignment="1" applyProtection="1">
      <alignment horizontal="left"/>
      <protection locked="0"/>
    </xf>
    <xf numFmtId="0" fontId="15" fillId="0" borderId="111" xfId="0" applyFont="1" applyFill="1" applyBorder="1" applyAlignment="1" applyProtection="1">
      <alignment horizontal="left"/>
      <protection locked="0"/>
    </xf>
    <xf numFmtId="0" fontId="13" fillId="0" borderId="46" xfId="0" applyFont="1" applyFill="1" applyBorder="1" applyAlignment="1" applyProtection="1">
      <alignment horizontal="left" vertical="center" wrapText="1"/>
      <protection locked="0"/>
    </xf>
    <xf numFmtId="0" fontId="13" fillId="0" borderId="104" xfId="0" applyFont="1" applyFill="1" applyBorder="1" applyAlignment="1" applyProtection="1">
      <alignment horizontal="left" vertical="center" wrapText="1"/>
      <protection locked="0"/>
    </xf>
    <xf numFmtId="0" fontId="13" fillId="0" borderId="41" xfId="0" applyFont="1" applyFill="1" applyBorder="1" applyAlignment="1" applyProtection="1">
      <alignment horizontal="left" vertical="center" wrapText="1"/>
      <protection locked="0"/>
    </xf>
    <xf numFmtId="0" fontId="13" fillId="0" borderId="67" xfId="0" applyFont="1" applyFill="1" applyBorder="1" applyAlignment="1" applyProtection="1">
      <alignment horizontal="left" vertical="center" wrapText="1"/>
      <protection locked="0"/>
    </xf>
    <xf numFmtId="0" fontId="13" fillId="0" borderId="0" xfId="0" applyFont="1" applyFill="1" applyBorder="1" applyAlignment="1" applyProtection="1">
      <alignment horizontal="left" vertical="center" wrapText="1"/>
      <protection locked="0"/>
    </xf>
    <xf numFmtId="0" fontId="13" fillId="0" borderId="15" xfId="0" applyFont="1" applyFill="1" applyBorder="1" applyAlignment="1" applyProtection="1">
      <alignment horizontal="left" vertical="center" wrapText="1"/>
      <protection locked="0"/>
    </xf>
    <xf numFmtId="0" fontId="13" fillId="0" borderId="69" xfId="0" applyFont="1" applyFill="1" applyBorder="1" applyAlignment="1" applyProtection="1">
      <alignment horizontal="left" vertical="center" wrapText="1"/>
      <protection locked="0"/>
    </xf>
    <xf numFmtId="0" fontId="13" fillId="0" borderId="22" xfId="0" applyFont="1" applyFill="1" applyBorder="1" applyAlignment="1" applyProtection="1">
      <alignment horizontal="left" vertical="center" wrapText="1"/>
      <protection locked="0"/>
    </xf>
    <xf numFmtId="0" fontId="13" fillId="0" borderId="111" xfId="0" applyFont="1" applyFill="1" applyBorder="1" applyAlignment="1" applyProtection="1">
      <alignment horizontal="left" vertical="center" wrapText="1"/>
      <protection locked="0"/>
    </xf>
    <xf numFmtId="49" fontId="14" fillId="0" borderId="0" xfId="0" applyNumberFormat="1" applyFont="1" applyFill="1" applyAlignment="1" applyProtection="1">
      <alignment horizontal="left" wrapText="1"/>
    </xf>
    <xf numFmtId="0" fontId="40" fillId="11" borderId="86" xfId="0" applyFont="1" applyFill="1" applyBorder="1" applyAlignment="1" applyProtection="1">
      <alignment horizontal="left"/>
    </xf>
    <xf numFmtId="0" fontId="40" fillId="11" borderId="11" xfId="0" applyFont="1" applyFill="1" applyBorder="1" applyAlignment="1" applyProtection="1">
      <alignment horizontal="left"/>
    </xf>
    <xf numFmtId="0" fontId="40" fillId="11" borderId="17" xfId="0" applyFont="1" applyFill="1" applyBorder="1" applyAlignment="1" applyProtection="1">
      <alignment horizontal="left"/>
    </xf>
    <xf numFmtId="0" fontId="16" fillId="6" borderId="0" xfId="0" applyFont="1" applyFill="1" applyAlignment="1" applyProtection="1">
      <alignment horizontal="center"/>
    </xf>
    <xf numFmtId="0" fontId="15" fillId="0" borderId="46" xfId="0" applyFont="1" applyFill="1" applyBorder="1" applyAlignment="1" applyProtection="1">
      <alignment horizontal="center"/>
      <protection locked="0"/>
    </xf>
    <xf numFmtId="0" fontId="15" fillId="0" borderId="104" xfId="0" applyFont="1" applyFill="1" applyBorder="1" applyAlignment="1" applyProtection="1">
      <alignment horizontal="center"/>
      <protection locked="0"/>
    </xf>
    <xf numFmtId="0" fontId="15" fillId="0" borderId="41" xfId="0" applyFont="1" applyFill="1" applyBorder="1" applyAlignment="1" applyProtection="1">
      <alignment horizontal="center"/>
      <protection locked="0"/>
    </xf>
    <xf numFmtId="0" fontId="15" fillId="0" borderId="67" xfId="0" applyFont="1" applyFill="1" applyBorder="1" applyAlignment="1" applyProtection="1">
      <alignment horizontal="center"/>
      <protection locked="0"/>
    </xf>
    <xf numFmtId="0" fontId="15" fillId="0" borderId="0" xfId="0" applyFont="1" applyFill="1" applyBorder="1" applyAlignment="1" applyProtection="1">
      <alignment horizontal="center"/>
      <protection locked="0"/>
    </xf>
    <xf numFmtId="0" fontId="15" fillId="0" borderId="15" xfId="0" applyFont="1" applyFill="1" applyBorder="1" applyAlignment="1" applyProtection="1">
      <alignment horizontal="center"/>
      <protection locked="0"/>
    </xf>
    <xf numFmtId="0" fontId="15" fillId="0" borderId="69" xfId="0" applyFont="1" applyFill="1" applyBorder="1" applyAlignment="1" applyProtection="1">
      <alignment horizontal="center"/>
      <protection locked="0"/>
    </xf>
    <xf numFmtId="0" fontId="15" fillId="0" borderId="22" xfId="0" applyFont="1" applyFill="1" applyBorder="1" applyAlignment="1" applyProtection="1">
      <alignment horizontal="center"/>
      <protection locked="0"/>
    </xf>
    <xf numFmtId="0" fontId="15" fillId="0" borderId="111" xfId="0" applyFont="1" applyFill="1" applyBorder="1" applyAlignment="1" applyProtection="1">
      <alignment horizontal="center"/>
      <protection locked="0"/>
    </xf>
    <xf numFmtId="0" fontId="39" fillId="0" borderId="46" xfId="0" applyFont="1" applyFill="1" applyBorder="1" applyAlignment="1" applyProtection="1">
      <alignment horizontal="center"/>
      <protection locked="0"/>
    </xf>
    <xf numFmtId="0" fontId="39" fillId="0" borderId="104" xfId="0" applyFont="1" applyFill="1" applyBorder="1" applyAlignment="1" applyProtection="1">
      <alignment horizontal="center"/>
      <protection locked="0"/>
    </xf>
    <xf numFmtId="0" fontId="39" fillId="0" borderId="41" xfId="0" applyFont="1" applyFill="1" applyBorder="1" applyAlignment="1" applyProtection="1">
      <alignment horizontal="center"/>
      <protection locked="0"/>
    </xf>
    <xf numFmtId="0" fontId="39" fillId="0" borderId="67" xfId="0" applyFont="1" applyFill="1" applyBorder="1" applyAlignment="1" applyProtection="1">
      <alignment horizontal="center"/>
      <protection locked="0"/>
    </xf>
    <xf numFmtId="0" fontId="39" fillId="0" borderId="0" xfId="0" applyFont="1" applyFill="1" applyBorder="1" applyAlignment="1" applyProtection="1">
      <alignment horizontal="center"/>
      <protection locked="0"/>
    </xf>
    <xf numFmtId="0" fontId="39" fillId="0" borderId="15" xfId="0" applyFont="1" applyFill="1" applyBorder="1" applyAlignment="1" applyProtection="1">
      <alignment horizontal="center"/>
      <protection locked="0"/>
    </xf>
    <xf numFmtId="0" fontId="39" fillId="0" borderId="69" xfId="0" applyFont="1" applyFill="1" applyBorder="1" applyAlignment="1" applyProtection="1">
      <alignment horizontal="center"/>
      <protection locked="0"/>
    </xf>
    <xf numFmtId="0" fontId="39" fillId="0" borderId="22" xfId="0" applyFont="1" applyFill="1" applyBorder="1" applyAlignment="1" applyProtection="1">
      <alignment horizontal="center"/>
      <protection locked="0"/>
    </xf>
    <xf numFmtId="0" fontId="39" fillId="0" borderId="111" xfId="0" applyFont="1" applyFill="1" applyBorder="1" applyAlignment="1" applyProtection="1">
      <alignment horizontal="center"/>
      <protection locked="0"/>
    </xf>
    <xf numFmtId="0" fontId="14" fillId="0" borderId="126" xfId="0" applyFont="1" applyFill="1" applyBorder="1" applyAlignment="1" applyProtection="1">
      <alignment horizontal="center" vertical="top" wrapText="1"/>
    </xf>
    <xf numFmtId="0" fontId="14" fillId="0" borderId="6" xfId="0" applyFont="1" applyFill="1" applyBorder="1" applyAlignment="1" applyProtection="1">
      <alignment horizontal="center" vertical="top"/>
    </xf>
    <xf numFmtId="0" fontId="14" fillId="0" borderId="7" xfId="0" applyFont="1" applyFill="1" applyBorder="1" applyAlignment="1" applyProtection="1">
      <alignment horizontal="center" vertical="top"/>
    </xf>
    <xf numFmtId="0" fontId="14" fillId="0" borderId="69" xfId="0" applyFont="1" applyFill="1" applyBorder="1" applyAlignment="1" applyProtection="1">
      <alignment horizontal="center" vertical="top"/>
    </xf>
    <xf numFmtId="0" fontId="14" fillId="0" borderId="22" xfId="0" applyFont="1" applyFill="1" applyBorder="1" applyAlignment="1" applyProtection="1">
      <alignment horizontal="center" vertical="top"/>
    </xf>
    <xf numFmtId="0" fontId="14" fillId="0" borderId="111" xfId="0" applyFont="1" applyFill="1" applyBorder="1" applyAlignment="1" applyProtection="1">
      <alignment horizontal="center" vertical="top"/>
    </xf>
    <xf numFmtId="172" fontId="14" fillId="5" borderId="72" xfId="0" applyNumberFormat="1" applyFont="1" applyFill="1" applyBorder="1" applyAlignment="1" applyProtection="1">
      <alignment horizontal="center"/>
    </xf>
    <xf numFmtId="172" fontId="14" fillId="5" borderId="109" xfId="0" applyNumberFormat="1" applyFont="1" applyFill="1" applyBorder="1" applyAlignment="1" applyProtection="1">
      <alignment horizontal="center"/>
    </xf>
    <xf numFmtId="172" fontId="14" fillId="5" borderId="71" xfId="0" applyNumberFormat="1" applyFont="1" applyFill="1" applyBorder="1" applyAlignment="1" applyProtection="1">
      <alignment horizontal="center"/>
    </xf>
    <xf numFmtId="0" fontId="39" fillId="0" borderId="1" xfId="0" applyFont="1" applyFill="1" applyBorder="1" applyAlignment="1" applyProtection="1">
      <alignment horizontal="left"/>
      <protection locked="0"/>
    </xf>
    <xf numFmtId="0" fontId="39" fillId="0" borderId="2" xfId="0" applyFont="1" applyFill="1" applyBorder="1" applyAlignment="1" applyProtection="1">
      <alignment horizontal="left"/>
      <protection locked="0"/>
    </xf>
    <xf numFmtId="0" fontId="39" fillId="0" borderId="28" xfId="0" applyFont="1" applyFill="1" applyBorder="1" applyAlignment="1" applyProtection="1">
      <alignment horizontal="left"/>
      <protection locked="0"/>
    </xf>
    <xf numFmtId="0" fontId="15" fillId="0" borderId="1" xfId="0" applyFont="1" applyFill="1" applyBorder="1" applyAlignment="1" applyProtection="1">
      <alignment horizontal="left"/>
      <protection locked="0"/>
    </xf>
    <xf numFmtId="0" fontId="15" fillId="0" borderId="2" xfId="0" applyFont="1" applyFill="1" applyBorder="1" applyAlignment="1" applyProtection="1">
      <alignment horizontal="left"/>
      <protection locked="0"/>
    </xf>
    <xf numFmtId="0" fontId="15" fillId="0" borderId="28" xfId="0" applyFont="1" applyFill="1" applyBorder="1" applyAlignment="1" applyProtection="1">
      <alignment horizontal="left"/>
      <protection locked="0"/>
    </xf>
    <xf numFmtId="0" fontId="13" fillId="0" borderId="0" xfId="0" applyFont="1" applyFill="1" applyAlignment="1" applyProtection="1">
      <alignment horizontal="left"/>
    </xf>
    <xf numFmtId="0" fontId="21" fillId="0" borderId="0" xfId="0" applyFont="1" applyFill="1" applyAlignment="1" applyProtection="1">
      <alignment horizontal="left"/>
    </xf>
    <xf numFmtId="0" fontId="14" fillId="0" borderId="19" xfId="0" applyFont="1" applyBorder="1" applyAlignment="1" applyProtection="1">
      <alignment horizontal="center" vertical="top" wrapText="1"/>
    </xf>
    <xf numFmtId="0" fontId="13" fillId="0" borderId="46" xfId="0" applyFont="1" applyBorder="1" applyAlignment="1" applyProtection="1">
      <alignment horizontal="left" wrapText="1"/>
      <protection locked="0"/>
    </xf>
    <xf numFmtId="0" fontId="18" fillId="0" borderId="104" xfId="0" applyFont="1" applyBorder="1" applyAlignment="1" applyProtection="1">
      <alignment horizontal="left" wrapText="1"/>
      <protection locked="0"/>
    </xf>
    <xf numFmtId="0" fontId="18" fillId="0" borderId="41" xfId="0" applyFont="1" applyBorder="1" applyAlignment="1" applyProtection="1">
      <alignment horizontal="left" wrapText="1"/>
      <protection locked="0"/>
    </xf>
    <xf numFmtId="0" fontId="18" fillId="0" borderId="67" xfId="0" applyFont="1" applyBorder="1" applyAlignment="1" applyProtection="1">
      <alignment horizontal="left" wrapText="1"/>
      <protection locked="0"/>
    </xf>
    <xf numFmtId="0" fontId="18" fillId="0" borderId="0" xfId="0" applyFont="1" applyBorder="1" applyAlignment="1" applyProtection="1">
      <alignment horizontal="left" wrapText="1"/>
      <protection locked="0"/>
    </xf>
    <xf numFmtId="0" fontId="18" fillId="0" borderId="15" xfId="0" applyFont="1" applyBorder="1" applyAlignment="1" applyProtection="1">
      <alignment horizontal="left" wrapText="1"/>
      <protection locked="0"/>
    </xf>
    <xf numFmtId="0" fontId="18" fillId="0" borderId="69" xfId="0" applyFont="1" applyBorder="1" applyAlignment="1" applyProtection="1">
      <alignment horizontal="left" wrapText="1"/>
      <protection locked="0"/>
    </xf>
    <xf numFmtId="0" fontId="18" fillId="0" borderId="22" xfId="0" applyFont="1" applyBorder="1" applyAlignment="1" applyProtection="1">
      <alignment horizontal="left" wrapText="1"/>
      <protection locked="0"/>
    </xf>
    <xf numFmtId="0" fontId="18" fillId="0" borderId="111" xfId="0" applyFont="1" applyBorder="1" applyAlignment="1" applyProtection="1">
      <alignment horizontal="left" wrapText="1"/>
      <protection locked="0"/>
    </xf>
    <xf numFmtId="0" fontId="18" fillId="0" borderId="46" xfId="0" applyFont="1" applyBorder="1" applyAlignment="1" applyProtection="1">
      <alignment horizontal="left" wrapText="1"/>
      <protection locked="0"/>
    </xf>
    <xf numFmtId="0" fontId="13" fillId="0" borderId="104" xfId="0" applyFont="1" applyBorder="1" applyAlignment="1" applyProtection="1">
      <alignment horizontal="left" wrapText="1"/>
      <protection locked="0"/>
    </xf>
    <xf numFmtId="0" fontId="13" fillId="0" borderId="41" xfId="0" applyFont="1" applyBorder="1" applyAlignment="1" applyProtection="1">
      <alignment horizontal="left" wrapText="1"/>
      <protection locked="0"/>
    </xf>
    <xf numFmtId="0" fontId="13" fillId="0" borderId="67" xfId="0" applyFont="1" applyBorder="1" applyAlignment="1" applyProtection="1">
      <alignment horizontal="left" wrapText="1"/>
      <protection locked="0"/>
    </xf>
    <xf numFmtId="0" fontId="13" fillId="0" borderId="0" xfId="0" applyFont="1" applyBorder="1" applyAlignment="1" applyProtection="1">
      <alignment horizontal="left" wrapText="1"/>
      <protection locked="0"/>
    </xf>
    <xf numFmtId="0" fontId="13" fillId="0" borderId="15" xfId="0" applyFont="1" applyBorder="1" applyAlignment="1" applyProtection="1">
      <alignment horizontal="left" wrapText="1"/>
      <protection locked="0"/>
    </xf>
    <xf numFmtId="0" fontId="13" fillId="0" borderId="69" xfId="0" applyFont="1" applyBorder="1" applyAlignment="1" applyProtection="1">
      <alignment horizontal="left" wrapText="1"/>
      <protection locked="0"/>
    </xf>
    <xf numFmtId="0" fontId="13" fillId="0" borderId="22" xfId="0" applyFont="1" applyBorder="1" applyAlignment="1" applyProtection="1">
      <alignment horizontal="left" wrapText="1"/>
      <protection locked="0"/>
    </xf>
    <xf numFmtId="0" fontId="13" fillId="0" borderId="111" xfId="0" applyFont="1" applyBorder="1" applyAlignment="1" applyProtection="1">
      <alignment horizontal="left" wrapText="1"/>
      <protection locked="0"/>
    </xf>
    <xf numFmtId="0" fontId="16" fillId="0" borderId="0" xfId="0" applyFont="1" applyAlignment="1" applyProtection="1">
      <alignment horizontal="center"/>
    </xf>
    <xf numFmtId="0" fontId="14" fillId="2" borderId="23" xfId="0" applyFont="1" applyFill="1" applyBorder="1" applyAlignment="1" applyProtection="1">
      <alignment horizontal="center" vertical="center" wrapText="1"/>
    </xf>
    <xf numFmtId="0" fontId="14" fillId="2" borderId="42" xfId="0" applyFont="1" applyFill="1" applyBorder="1" applyAlignment="1" applyProtection="1">
      <alignment horizontal="center" vertical="center" wrapText="1"/>
    </xf>
    <xf numFmtId="0" fontId="14" fillId="2" borderId="0" xfId="0" applyFont="1" applyFill="1" applyBorder="1" applyAlignment="1" applyProtection="1">
      <alignment horizontal="left" vertical="top" wrapText="1"/>
    </xf>
    <xf numFmtId="0" fontId="18" fillId="2" borderId="0" xfId="0" applyFont="1" applyFill="1" applyBorder="1" applyAlignment="1" applyProtection="1">
      <alignment horizontal="left" vertical="top" wrapText="1"/>
    </xf>
    <xf numFmtId="0" fontId="14" fillId="2" borderId="105" xfId="0" applyFont="1" applyFill="1" applyBorder="1" applyAlignment="1" applyProtection="1">
      <alignment horizontal="center" vertical="center" wrapText="1"/>
    </xf>
    <xf numFmtId="0" fontId="14" fillId="2" borderId="44" xfId="0" applyFont="1" applyFill="1" applyBorder="1" applyAlignment="1" applyProtection="1">
      <alignment horizontal="center" vertical="center" wrapText="1"/>
    </xf>
    <xf numFmtId="0" fontId="43" fillId="2" borderId="11" xfId="0" applyFont="1" applyFill="1" applyBorder="1" applyAlignment="1" applyProtection="1">
      <alignment horizontal="center"/>
    </xf>
    <xf numFmtId="0" fontId="14" fillId="0" borderId="6" xfId="0" applyFont="1" applyFill="1" applyBorder="1" applyAlignment="1" applyProtection="1">
      <alignment horizontal="center" vertical="center"/>
    </xf>
    <xf numFmtId="0" fontId="21" fillId="0" borderId="0" xfId="0" applyFont="1" applyAlignment="1" applyProtection="1">
      <alignment horizontal="left" vertical="top" wrapText="1"/>
    </xf>
    <xf numFmtId="0" fontId="18" fillId="0" borderId="1" xfId="0" applyFont="1" applyBorder="1" applyAlignment="1" applyProtection="1">
      <alignment horizontal="left" wrapText="1"/>
      <protection locked="0"/>
    </xf>
    <xf numFmtId="0" fontId="18" fillId="0" borderId="2" xfId="0" applyFont="1" applyBorder="1" applyAlignment="1" applyProtection="1">
      <alignment horizontal="left" wrapText="1"/>
      <protection locked="0"/>
    </xf>
    <xf numFmtId="0" fontId="18" fillId="0" borderId="28" xfId="0" applyFont="1" applyBorder="1" applyAlignment="1" applyProtection="1">
      <alignment horizontal="left" wrapText="1"/>
      <protection locked="0"/>
    </xf>
    <xf numFmtId="0" fontId="14" fillId="0" borderId="0" xfId="0" applyFont="1" applyBorder="1" applyAlignment="1" applyProtection="1">
      <alignment horizontal="center" vertical="center" wrapText="1"/>
    </xf>
    <xf numFmtId="0" fontId="113" fillId="4" borderId="1" xfId="0" applyFont="1" applyFill="1" applyBorder="1" applyAlignment="1" applyProtection="1">
      <alignment horizontal="left" vertical="top" wrapText="1"/>
      <protection locked="0"/>
    </xf>
    <xf numFmtId="0" fontId="113" fillId="4" borderId="3" xfId="0" applyFont="1" applyFill="1" applyBorder="1" applyAlignment="1" applyProtection="1">
      <alignment horizontal="left" vertical="top" wrapText="1"/>
      <protection locked="0"/>
    </xf>
    <xf numFmtId="0" fontId="83" fillId="69" borderId="1" xfId="0" applyFont="1" applyFill="1" applyBorder="1" applyAlignment="1">
      <alignment horizontal="center"/>
    </xf>
    <xf numFmtId="0" fontId="0" fillId="69" borderId="3" xfId="0" applyFill="1" applyBorder="1" applyAlignment="1">
      <alignment horizontal="center"/>
    </xf>
    <xf numFmtId="0" fontId="24" fillId="0" borderId="0"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xf>
    <xf numFmtId="0" fontId="21" fillId="2" borderId="0" xfId="0" applyFont="1" applyFill="1" applyAlignment="1" applyProtection="1">
      <alignment horizontal="left" vertical="top" wrapText="1"/>
    </xf>
    <xf numFmtId="0" fontId="14" fillId="0" borderId="84" xfId="0" applyFont="1" applyBorder="1" applyAlignment="1" applyProtection="1">
      <alignment horizontal="left" vertical="top" wrapText="1"/>
    </xf>
    <xf numFmtId="0" fontId="14" fillId="0" borderId="128" xfId="0" applyFont="1" applyBorder="1" applyAlignment="1" applyProtection="1">
      <alignment horizontal="left" vertical="top" wrapText="1"/>
    </xf>
    <xf numFmtId="0" fontId="13" fillId="0" borderId="46" xfId="0" applyFont="1" applyBorder="1" applyAlignment="1" applyProtection="1">
      <alignment horizontal="left" vertical="top" wrapText="1"/>
      <protection locked="0"/>
    </xf>
    <xf numFmtId="0" fontId="13" fillId="0" borderId="104" xfId="0" applyFont="1" applyBorder="1" applyAlignment="1" applyProtection="1">
      <alignment horizontal="left" vertical="top" wrapText="1"/>
      <protection locked="0"/>
    </xf>
    <xf numFmtId="0" fontId="13" fillId="0" borderId="41" xfId="0" applyFont="1" applyBorder="1" applyAlignment="1" applyProtection="1">
      <alignment horizontal="left" vertical="top" wrapText="1"/>
      <protection locked="0"/>
    </xf>
    <xf numFmtId="0" fontId="13" fillId="0" borderId="67"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5" xfId="0" applyFont="1" applyBorder="1" applyAlignment="1" applyProtection="1">
      <alignment horizontal="left" vertical="top" wrapText="1"/>
      <protection locked="0"/>
    </xf>
    <xf numFmtId="0" fontId="13" fillId="0" borderId="69" xfId="0" applyFont="1" applyBorder="1" applyAlignment="1" applyProtection="1">
      <alignment horizontal="left" vertical="top" wrapText="1"/>
      <protection locked="0"/>
    </xf>
    <xf numFmtId="0" fontId="13" fillId="0" borderId="22" xfId="0" applyFont="1" applyBorder="1" applyAlignment="1" applyProtection="1">
      <alignment horizontal="left" vertical="top" wrapText="1"/>
      <protection locked="0"/>
    </xf>
    <xf numFmtId="0" fontId="13" fillId="0" borderId="111" xfId="0" applyFont="1" applyBorder="1" applyAlignment="1" applyProtection="1">
      <alignment horizontal="left" vertical="top" wrapText="1"/>
      <protection locked="0"/>
    </xf>
    <xf numFmtId="37" fontId="13" fillId="2" borderId="0" xfId="0" applyNumberFormat="1" applyFont="1" applyFill="1" applyAlignment="1" applyProtection="1">
      <alignment horizontal="left" vertical="top" wrapText="1"/>
    </xf>
    <xf numFmtId="37" fontId="18" fillId="2" borderId="0" xfId="0" applyNumberFormat="1" applyFont="1" applyFill="1" applyAlignment="1" applyProtection="1">
      <alignment horizontal="left" vertical="top" wrapText="1"/>
    </xf>
    <xf numFmtId="37" fontId="18" fillId="2" borderId="0" xfId="0" quotePrefix="1" applyNumberFormat="1" applyFont="1" applyFill="1" applyAlignment="1" applyProtection="1">
      <alignment horizontal="left" vertical="top" wrapText="1"/>
    </xf>
    <xf numFmtId="37" fontId="21" fillId="2" borderId="0" xfId="0" applyNumberFormat="1" applyFont="1" applyFill="1" applyAlignment="1" applyProtection="1">
      <alignment horizontal="left" vertical="top" wrapText="1"/>
    </xf>
    <xf numFmtId="0" fontId="21" fillId="0" borderId="0" xfId="0" applyFont="1" applyAlignment="1" applyProtection="1">
      <alignment horizontal="left" wrapText="1"/>
    </xf>
    <xf numFmtId="0" fontId="43" fillId="0" borderId="0" xfId="0" applyFont="1" applyAlignment="1" applyProtection="1">
      <alignment horizontal="center"/>
    </xf>
    <xf numFmtId="37" fontId="13" fillId="2" borderId="0" xfId="0" applyNumberFormat="1" applyFont="1" applyFill="1" applyAlignment="1" applyProtection="1">
      <alignment horizontal="left" wrapText="1"/>
    </xf>
    <xf numFmtId="37" fontId="18" fillId="2" borderId="0" xfId="0" applyNumberFormat="1" applyFont="1" applyFill="1" applyAlignment="1" applyProtection="1">
      <alignment horizontal="left" wrapText="1"/>
    </xf>
    <xf numFmtId="0" fontId="43" fillId="2" borderId="0" xfId="0" applyFont="1" applyFill="1" applyAlignment="1" applyProtection="1">
      <alignment horizontal="center"/>
    </xf>
    <xf numFmtId="0" fontId="14" fillId="2" borderId="45" xfId="0" applyFont="1" applyFill="1" applyBorder="1" applyAlignment="1" applyProtection="1">
      <alignment horizontal="center"/>
    </xf>
    <xf numFmtId="0" fontId="14" fillId="2" borderId="47" xfId="0" applyFont="1" applyFill="1" applyBorder="1" applyAlignment="1" applyProtection="1">
      <alignment horizontal="center"/>
    </xf>
    <xf numFmtId="0" fontId="14" fillId="2" borderId="48" xfId="0" applyFont="1" applyFill="1" applyBorder="1" applyAlignment="1" applyProtection="1">
      <alignment horizontal="center"/>
    </xf>
    <xf numFmtId="0" fontId="24" fillId="0" borderId="0" xfId="0" applyFont="1" applyFill="1" applyBorder="1" applyAlignment="1" applyProtection="1">
      <alignment horizontal="left" vertical="center" wrapText="1"/>
    </xf>
    <xf numFmtId="0" fontId="24" fillId="0" borderId="0" xfId="0" quotePrefix="1" applyFont="1" applyFill="1" applyAlignment="1" applyProtection="1">
      <alignment horizontal="left" vertical="center" wrapText="1"/>
    </xf>
    <xf numFmtId="0" fontId="14" fillId="0" borderId="5" xfId="0" applyFont="1" applyFill="1" applyBorder="1" applyAlignment="1" applyProtection="1">
      <alignment horizontal="center" vertical="top" wrapText="1"/>
    </xf>
    <xf numFmtId="0" fontId="14" fillId="0" borderId="6" xfId="0" applyFont="1" applyFill="1" applyBorder="1" applyAlignment="1" applyProtection="1">
      <alignment horizontal="center" vertical="top" wrapText="1"/>
    </xf>
    <xf numFmtId="0" fontId="14" fillId="0" borderId="7" xfId="0" applyFont="1" applyFill="1" applyBorder="1" applyAlignment="1" applyProtection="1">
      <alignment horizontal="center" vertical="top" wrapText="1"/>
    </xf>
    <xf numFmtId="173" fontId="14" fillId="0" borderId="5" xfId="0" applyNumberFormat="1" applyFont="1" applyFill="1" applyBorder="1" applyAlignment="1" applyProtection="1">
      <alignment horizontal="center" vertical="top" wrapText="1"/>
    </xf>
    <xf numFmtId="173" fontId="14" fillId="0" borderId="6" xfId="0" applyNumberFormat="1" applyFont="1" applyFill="1" applyBorder="1" applyAlignment="1" applyProtection="1">
      <alignment horizontal="center" vertical="top" wrapText="1"/>
    </xf>
    <xf numFmtId="173" fontId="14" fillId="0" borderId="7" xfId="0" applyNumberFormat="1" applyFont="1" applyFill="1" applyBorder="1" applyAlignment="1" applyProtection="1">
      <alignment horizontal="center" vertical="top" wrapText="1"/>
    </xf>
    <xf numFmtId="0" fontId="43" fillId="0" borderId="11" xfId="0" applyFont="1" applyBorder="1" applyAlignment="1" applyProtection="1">
      <alignment horizontal="center"/>
    </xf>
    <xf numFmtId="0" fontId="18" fillId="11" borderId="130" xfId="0" applyFont="1" applyFill="1" applyBorder="1" applyAlignment="1" applyProtection="1">
      <alignment horizontal="left"/>
    </xf>
    <xf numFmtId="0" fontId="18" fillId="11" borderId="123" xfId="0" applyFont="1" applyFill="1" applyBorder="1" applyAlignment="1" applyProtection="1">
      <alignment horizontal="left"/>
    </xf>
    <xf numFmtId="0" fontId="18" fillId="11" borderId="131" xfId="0" applyFont="1" applyFill="1" applyBorder="1" applyAlignment="1" applyProtection="1">
      <alignment horizontal="left"/>
    </xf>
    <xf numFmtId="0" fontId="18" fillId="0" borderId="104" xfId="0" applyFont="1" applyFill="1" applyBorder="1" applyAlignment="1" applyProtection="1">
      <alignment horizontal="left" vertical="center" wrapText="1"/>
      <protection locked="0"/>
    </xf>
    <xf numFmtId="0" fontId="18" fillId="0" borderId="41" xfId="0" applyFont="1" applyFill="1" applyBorder="1" applyAlignment="1" applyProtection="1">
      <alignment horizontal="left" vertical="center" wrapText="1"/>
      <protection locked="0"/>
    </xf>
    <xf numFmtId="0" fontId="18" fillId="0" borderId="67" xfId="0" applyFont="1" applyFill="1" applyBorder="1" applyAlignment="1" applyProtection="1">
      <alignment horizontal="left" vertical="center" wrapText="1"/>
      <protection locked="0"/>
    </xf>
    <xf numFmtId="0" fontId="18" fillId="0" borderId="0" xfId="0" applyFont="1" applyFill="1" applyBorder="1" applyAlignment="1" applyProtection="1">
      <alignment horizontal="left" vertical="center" wrapText="1"/>
      <protection locked="0"/>
    </xf>
    <xf numFmtId="0" fontId="18" fillId="0" borderId="15" xfId="0" applyFont="1" applyFill="1" applyBorder="1" applyAlignment="1" applyProtection="1">
      <alignment horizontal="left" vertical="center" wrapText="1"/>
      <protection locked="0"/>
    </xf>
    <xf numFmtId="0" fontId="18" fillId="0" borderId="69" xfId="0" applyFont="1" applyFill="1" applyBorder="1" applyAlignment="1" applyProtection="1">
      <alignment horizontal="left" vertical="center" wrapText="1"/>
      <protection locked="0"/>
    </xf>
    <xf numFmtId="0" fontId="18" fillId="0" borderId="22" xfId="0" applyFont="1" applyFill="1" applyBorder="1" applyAlignment="1" applyProtection="1">
      <alignment horizontal="left" vertical="center" wrapText="1"/>
      <protection locked="0"/>
    </xf>
    <xf numFmtId="0" fontId="18" fillId="0" borderId="111" xfId="0" applyFont="1" applyFill="1" applyBorder="1" applyAlignment="1" applyProtection="1">
      <alignment horizontal="left" vertical="center" wrapText="1"/>
      <protection locked="0"/>
    </xf>
    <xf numFmtId="0" fontId="13" fillId="0" borderId="87" xfId="0" applyFont="1" applyBorder="1" applyAlignment="1" applyProtection="1">
      <alignment horizontal="left" wrapText="1"/>
      <protection locked="0"/>
    </xf>
    <xf numFmtId="0" fontId="13" fillId="0" borderId="132" xfId="0" applyFont="1" applyBorder="1" applyAlignment="1" applyProtection="1">
      <alignment horizontal="left" wrapText="1"/>
      <protection locked="0"/>
    </xf>
    <xf numFmtId="0" fontId="13" fillId="0" borderId="133" xfId="0" applyFont="1" applyBorder="1" applyAlignment="1" applyProtection="1">
      <alignment horizontal="left" wrapText="1"/>
      <protection locked="0"/>
    </xf>
    <xf numFmtId="0" fontId="14" fillId="0" borderId="104" xfId="0" applyFont="1" applyBorder="1" applyAlignment="1" applyProtection="1">
      <alignment horizontal="center" vertical="center" wrapText="1"/>
    </xf>
    <xf numFmtId="0" fontId="23" fillId="0" borderId="46" xfId="0" applyFont="1" applyBorder="1" applyAlignment="1" applyProtection="1">
      <alignment horizontal="center" vertical="center" wrapText="1"/>
    </xf>
    <xf numFmtId="0" fontId="23" fillId="0" borderId="104" xfId="0" applyFont="1" applyBorder="1" applyAlignment="1" applyProtection="1">
      <alignment horizontal="center" vertical="center" wrapText="1"/>
    </xf>
    <xf numFmtId="0" fontId="23" fillId="0" borderId="4" xfId="0" applyFont="1" applyBorder="1" applyAlignment="1" applyProtection="1">
      <alignment horizontal="center" vertical="center" wrapText="1"/>
    </xf>
    <xf numFmtId="0" fontId="23" fillId="0" borderId="69" xfId="0" applyFont="1" applyBorder="1" applyAlignment="1" applyProtection="1">
      <alignment horizontal="center" vertical="center" wrapText="1"/>
    </xf>
    <xf numFmtId="0" fontId="23" fillId="0" borderId="22" xfId="0" applyFont="1" applyBorder="1" applyAlignment="1" applyProtection="1">
      <alignment horizontal="center" vertical="center" wrapText="1"/>
    </xf>
    <xf numFmtId="0" fontId="23" fillId="0" borderId="27" xfId="0" applyFont="1" applyBorder="1" applyAlignment="1" applyProtection="1">
      <alignment horizontal="center" vertical="center" wrapText="1"/>
    </xf>
    <xf numFmtId="0" fontId="16" fillId="2" borderId="0" xfId="0" applyFont="1" applyFill="1" applyBorder="1" applyAlignment="1" applyProtection="1">
      <alignment horizontal="center"/>
    </xf>
    <xf numFmtId="0" fontId="13" fillId="2" borderId="0" xfId="0" applyFont="1" applyFill="1" applyAlignment="1" applyProtection="1">
      <alignment horizontal="left"/>
    </xf>
    <xf numFmtId="0" fontId="21" fillId="2" borderId="0" xfId="0" applyFont="1" applyFill="1" applyAlignment="1" applyProtection="1">
      <alignment horizontal="left"/>
    </xf>
    <xf numFmtId="0" fontId="13" fillId="2" borderId="0" xfId="0" applyFont="1" applyFill="1" applyAlignment="1" applyProtection="1">
      <alignment wrapText="1"/>
    </xf>
    <xf numFmtId="0" fontId="0" fillId="0" borderId="0" xfId="0" applyAlignment="1" applyProtection="1">
      <alignment wrapText="1"/>
    </xf>
    <xf numFmtId="0" fontId="43" fillId="6" borderId="11" xfId="5" applyFont="1" applyFill="1" applyBorder="1" applyAlignment="1" applyProtection="1">
      <alignment horizontal="center"/>
    </xf>
    <xf numFmtId="0" fontId="13" fillId="6" borderId="0" xfId="5" quotePrefix="1" applyFont="1" applyFill="1" applyAlignment="1" applyProtection="1">
      <alignment horizontal="left" wrapText="1"/>
    </xf>
    <xf numFmtId="0" fontId="13" fillId="6" borderId="0" xfId="5" applyFont="1" applyFill="1" applyAlignment="1" applyProtection="1">
      <alignment horizontal="left" wrapText="1"/>
    </xf>
    <xf numFmtId="0" fontId="18" fillId="6" borderId="0" xfId="5" applyFont="1" applyFill="1" applyAlignment="1" applyProtection="1">
      <alignment horizontal="left" wrapText="1"/>
    </xf>
    <xf numFmtId="0" fontId="16" fillId="6" borderId="0" xfId="5" applyFont="1" applyFill="1" applyAlignment="1" applyProtection="1">
      <alignment horizontal="center"/>
    </xf>
    <xf numFmtId="0" fontId="24" fillId="6" borderId="0" xfId="5" applyFont="1" applyFill="1" applyAlignment="1" applyProtection="1">
      <alignment horizontal="left" wrapText="1"/>
    </xf>
    <xf numFmtId="169" fontId="63" fillId="0" borderId="8" xfId="5" applyNumberFormat="1" applyFont="1" applyFill="1" applyBorder="1" applyAlignment="1" applyProtection="1">
      <alignment horizontal="left" wrapText="1"/>
    </xf>
    <xf numFmtId="169" fontId="63" fillId="0" borderId="0" xfId="5" applyNumberFormat="1" applyFont="1" applyFill="1" applyBorder="1" applyAlignment="1" applyProtection="1">
      <alignment horizontal="left" wrapText="1"/>
    </xf>
    <xf numFmtId="0" fontId="14" fillId="0" borderId="5"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0" borderId="7" xfId="0" applyFont="1" applyBorder="1" applyAlignment="1" applyProtection="1">
      <alignment horizontal="center" vertical="center"/>
    </xf>
    <xf numFmtId="0" fontId="14" fillId="0" borderId="72" xfId="0" applyFont="1" applyBorder="1" applyAlignment="1" applyProtection="1">
      <alignment horizontal="center" vertical="center" wrapText="1"/>
    </xf>
    <xf numFmtId="0" fontId="14" fillId="0" borderId="71" xfId="0" applyFont="1" applyBorder="1" applyAlignment="1" applyProtection="1">
      <alignment horizontal="center" vertical="center" wrapText="1"/>
    </xf>
    <xf numFmtId="172" fontId="14" fillId="5" borderId="72" xfId="4" applyNumberFormat="1" applyFont="1" applyFill="1" applyBorder="1" applyAlignment="1" applyProtection="1">
      <alignment horizontal="center" vertical="center"/>
    </xf>
    <xf numFmtId="172" fontId="14" fillId="5" borderId="109" xfId="4" applyNumberFormat="1" applyFont="1" applyFill="1" applyBorder="1" applyAlignment="1" applyProtection="1">
      <alignment horizontal="center" vertical="center"/>
    </xf>
    <xf numFmtId="172" fontId="14" fillId="5" borderId="71" xfId="4" applyNumberFormat="1" applyFont="1" applyFill="1" applyBorder="1" applyAlignment="1" applyProtection="1">
      <alignment horizontal="center" vertical="center"/>
    </xf>
    <xf numFmtId="0" fontId="16" fillId="2" borderId="0" xfId="0" applyFont="1" applyFill="1" applyAlignment="1" applyProtection="1">
      <alignment horizontal="center"/>
    </xf>
    <xf numFmtId="0" fontId="13" fillId="13" borderId="8" xfId="0" applyFont="1" applyFill="1" applyBorder="1" applyAlignment="1" applyProtection="1">
      <alignment horizontal="left" vertical="center" wrapText="1"/>
    </xf>
    <xf numFmtId="0" fontId="13" fillId="13" borderId="0" xfId="0" applyFont="1" applyFill="1" applyBorder="1" applyAlignment="1" applyProtection="1">
      <alignment horizontal="left" vertical="center" wrapText="1"/>
    </xf>
    <xf numFmtId="0" fontId="13" fillId="13" borderId="15" xfId="0" applyFont="1" applyFill="1" applyBorder="1" applyAlignment="1" applyProtection="1">
      <alignment horizontal="left" vertical="center" wrapText="1"/>
    </xf>
    <xf numFmtId="0" fontId="14" fillId="13" borderId="10" xfId="0" applyFont="1" applyFill="1" applyBorder="1" applyAlignment="1" applyProtection="1">
      <alignment horizontal="left" vertical="center" wrapText="1"/>
    </xf>
    <xf numFmtId="0" fontId="13" fillId="13" borderId="11" xfId="0" applyFont="1" applyFill="1" applyBorder="1" applyAlignment="1" applyProtection="1">
      <alignment horizontal="left" vertical="center" wrapText="1"/>
    </xf>
    <xf numFmtId="0" fontId="51" fillId="13" borderId="11" xfId="0" applyFont="1" applyFill="1" applyBorder="1" applyAlignment="1" applyProtection="1">
      <alignment horizontal="left" vertical="center" wrapText="1"/>
    </xf>
    <xf numFmtId="0" fontId="51" fillId="13" borderId="17" xfId="0" applyFont="1" applyFill="1" applyBorder="1" applyAlignment="1" applyProtection="1">
      <alignment horizontal="left" vertical="center" wrapText="1"/>
    </xf>
    <xf numFmtId="0" fontId="21" fillId="6" borderId="0" xfId="15" applyFont="1" applyFill="1" applyAlignment="1" applyProtection="1">
      <alignment horizontal="left" wrapText="1"/>
    </xf>
    <xf numFmtId="0" fontId="43" fillId="6" borderId="0" xfId="5" applyFont="1" applyFill="1" applyBorder="1" applyAlignment="1" applyProtection="1">
      <alignment horizontal="center"/>
    </xf>
    <xf numFmtId="0" fontId="13" fillId="11" borderId="45" xfId="15" applyFont="1" applyFill="1" applyBorder="1" applyAlignment="1" applyProtection="1">
      <alignment horizontal="center"/>
    </xf>
    <xf numFmtId="0" fontId="0" fillId="0" borderId="47" xfId="0" applyBorder="1" applyAlignment="1" applyProtection="1">
      <alignment horizontal="center"/>
    </xf>
    <xf numFmtId="0" fontId="0" fillId="0" borderId="48" xfId="0" applyBorder="1" applyAlignment="1" applyProtection="1">
      <alignment horizontal="center"/>
    </xf>
    <xf numFmtId="0" fontId="102" fillId="8" borderId="72" xfId="0" applyFont="1" applyFill="1" applyBorder="1" applyAlignment="1">
      <alignment horizontal="center"/>
    </xf>
    <xf numFmtId="0" fontId="102" fillId="8" borderId="109" xfId="0" applyFont="1" applyFill="1" applyBorder="1" applyAlignment="1">
      <alignment horizontal="center"/>
    </xf>
    <xf numFmtId="0" fontId="102" fillId="8" borderId="71" xfId="0" applyFont="1" applyFill="1" applyBorder="1" applyAlignment="1">
      <alignment horizontal="center"/>
    </xf>
    <xf numFmtId="171" fontId="13" fillId="0" borderId="0" xfId="0" applyNumberFormat="1" applyFont="1" applyFill="1" applyBorder="1" applyProtection="1"/>
  </cellXfs>
  <cellStyles count="119">
    <cellStyle name="20% - Accent1 2" xfId="22"/>
    <cellStyle name="20% - Accent1 3" xfId="21"/>
    <cellStyle name="20% - Accent2 2" xfId="24"/>
    <cellStyle name="20% - Accent2 3" xfId="23"/>
    <cellStyle name="20% - Accent3 2" xfId="26"/>
    <cellStyle name="20% - Accent3 3" xfId="25"/>
    <cellStyle name="20% - Accent4 2" xfId="28"/>
    <cellStyle name="20% - Accent4 3" xfId="27"/>
    <cellStyle name="20% - Accent5 2" xfId="30"/>
    <cellStyle name="20% - Accent5 3" xfId="29"/>
    <cellStyle name="20% - Accent6 2" xfId="32"/>
    <cellStyle name="20% - Accent6 3" xfId="31"/>
    <cellStyle name="40% - Accent1 2" xfId="34"/>
    <cellStyle name="40% - Accent1 3" xfId="33"/>
    <cellStyle name="40% - Accent2 2" xfId="36"/>
    <cellStyle name="40% - Accent2 3" xfId="35"/>
    <cellStyle name="40% - Accent3 2" xfId="38"/>
    <cellStyle name="40% - Accent3 3" xfId="37"/>
    <cellStyle name="40% - Accent4 2" xfId="40"/>
    <cellStyle name="40% - Accent4 3" xfId="39"/>
    <cellStyle name="40% - Accent5 2" xfId="42"/>
    <cellStyle name="40% - Accent5 3" xfId="41"/>
    <cellStyle name="40% - Accent6 2" xfId="44"/>
    <cellStyle name="40% - Accent6 3" xfId="43"/>
    <cellStyle name="60% - Accent1 2" xfId="46"/>
    <cellStyle name="60% - Accent1 3" xfId="45"/>
    <cellStyle name="60% - Accent2 2" xfId="48"/>
    <cellStyle name="60% - Accent2 3" xfId="47"/>
    <cellStyle name="60% - Accent3 2" xfId="50"/>
    <cellStyle name="60% - Accent3 3" xfId="49"/>
    <cellStyle name="60% - Accent4 2" xfId="52"/>
    <cellStyle name="60% - Accent4 3" xfId="51"/>
    <cellStyle name="60% - Accent5 2" xfId="54"/>
    <cellStyle name="60% - Accent5 3" xfId="53"/>
    <cellStyle name="60% - Accent6 2" xfId="56"/>
    <cellStyle name="60% - Accent6 3" xfId="55"/>
    <cellStyle name="Accent1 2" xfId="58"/>
    <cellStyle name="Accent1 3" xfId="57"/>
    <cellStyle name="Accent2 2" xfId="60"/>
    <cellStyle name="Accent2 3" xfId="59"/>
    <cellStyle name="Accent3 2" xfId="62"/>
    <cellStyle name="Accent3 3" xfId="61"/>
    <cellStyle name="Accent4 2" xfId="64"/>
    <cellStyle name="Accent4 3" xfId="63"/>
    <cellStyle name="Accent5 2" xfId="66"/>
    <cellStyle name="Accent5 3" xfId="65"/>
    <cellStyle name="Accent6 2" xfId="68"/>
    <cellStyle name="Accent6 3" xfId="67"/>
    <cellStyle name="Bad 2" xfId="70"/>
    <cellStyle name="Bad 3" xfId="69"/>
    <cellStyle name="Calculation 2" xfId="72"/>
    <cellStyle name="Calculation 3" xfId="71"/>
    <cellStyle name="Check Cell 2" xfId="74"/>
    <cellStyle name="Check Cell 3" xfId="73"/>
    <cellStyle name="Comma" xfId="1" builtinId="3"/>
    <cellStyle name="Comma 2" xfId="2"/>
    <cellStyle name="Comma 2 2" xfId="3"/>
    <cellStyle name="Comma 2 2 2" xfId="76"/>
    <cellStyle name="Comma 2 3" xfId="14"/>
    <cellStyle name="Comma 2 4" xfId="75"/>
    <cellStyle name="Comma 2 5" xfId="114"/>
    <cellStyle name="Comma 3" xfId="17"/>
    <cellStyle name="Comma 3 2" xfId="113"/>
    <cellStyle name="Comma 4" xfId="110"/>
    <cellStyle name="Comma 5" xfId="112"/>
    <cellStyle name="Comma 6" xfId="116"/>
    <cellStyle name="Comma 6 2" xfId="118"/>
    <cellStyle name="Currency" xfId="4" builtinId="4"/>
    <cellStyle name="Currency 2" xfId="77"/>
    <cellStyle name="Explanatory Text 2" xfId="79"/>
    <cellStyle name="Explanatory Text 3" xfId="78"/>
    <cellStyle name="Good 2" xfId="81"/>
    <cellStyle name="Good 3" xfId="80"/>
    <cellStyle name="Heading 1 2" xfId="83"/>
    <cellStyle name="Heading 1 3" xfId="82"/>
    <cellStyle name="Heading 2 2" xfId="85"/>
    <cellStyle name="Heading 2 3" xfId="84"/>
    <cellStyle name="Heading 3 2" xfId="87"/>
    <cellStyle name="Heading 3 3" xfId="86"/>
    <cellStyle name="Heading 4 2" xfId="89"/>
    <cellStyle name="Heading 4 3" xfId="88"/>
    <cellStyle name="Input 2" xfId="91"/>
    <cellStyle name="Input 3" xfId="90"/>
    <cellStyle name="Linked Cell 2" xfId="93"/>
    <cellStyle name="Linked Cell 3" xfId="92"/>
    <cellStyle name="Neutral 2" xfId="95"/>
    <cellStyle name="Neutral 3" xfId="94"/>
    <cellStyle name="Normal" xfId="0" builtinId="0"/>
    <cellStyle name="Normal 10 2 2" xfId="107"/>
    <cellStyle name="Normal 10 2 2 2" xfId="108"/>
    <cellStyle name="Normal 2" xfId="5"/>
    <cellStyle name="Normal 2 2" xfId="15"/>
    <cellStyle name="Normal 24" xfId="19"/>
    <cellStyle name="Normal 3" xfId="13"/>
    <cellStyle name="Normal 3 2" xfId="16"/>
    <cellStyle name="Normal 3 3" xfId="96"/>
    <cellStyle name="Normal 4" xfId="6"/>
    <cellStyle name="Normal 5" xfId="20"/>
    <cellStyle name="Normal 6" xfId="109"/>
    <cellStyle name="Normal 7" xfId="111"/>
    <cellStyle name="Normal 8" xfId="115"/>
    <cellStyle name="Normal 8 2" xfId="117"/>
    <cellStyle name="Normal_2010-11 PA Templates for Non-Sector Ministries-Draft" xfId="7"/>
    <cellStyle name="Normal_Expenses_incurred_on_behalf_of_Other_Government_Organization_Form" xfId="8"/>
    <cellStyle name="Normal_Revenue_from_Other_Government_Organization_Form" xfId="9"/>
    <cellStyle name="Note 2" xfId="98"/>
    <cellStyle name="Note 3" xfId="97"/>
    <cellStyle name="Output 2" xfId="100"/>
    <cellStyle name="Output 3" xfId="99"/>
    <cellStyle name="Percent" xfId="10" builtinId="5"/>
    <cellStyle name="Percent 2" xfId="11"/>
    <cellStyle name="Percent 2 2" xfId="12"/>
    <cellStyle name="Title 2" xfId="102"/>
    <cellStyle name="Title 3" xfId="101"/>
    <cellStyle name="Total 2" xfId="104"/>
    <cellStyle name="Total 3" xfId="103"/>
    <cellStyle name="User_Defined_P" xfId="18"/>
    <cellStyle name="Warning Text 2" xfId="106"/>
    <cellStyle name="Warning Text 3" xfId="105"/>
  </cellStyles>
  <dxfs count="2">
    <dxf>
      <fill>
        <patternFill>
          <bgColor rgb="FFFF0000"/>
        </patternFill>
      </fill>
    </dxf>
    <dxf>
      <font>
        <color rgb="FF9C0006"/>
      </font>
      <fill>
        <patternFill>
          <bgColor rgb="FFFFC7CE"/>
        </patternFill>
      </fill>
    </dxf>
  </dxfs>
  <tableStyles count="0" defaultTableStyle="TableStyleMedium9" defaultPivotStyle="PivotStyleLight16"/>
  <colors>
    <mruColors>
      <color rgb="FFFFFF99"/>
      <color rgb="FFFFFFCC"/>
      <color rgb="FFCCFFFF"/>
      <color rgb="FFCCECFF"/>
      <color rgb="FFFF99CC"/>
      <color rgb="FF00FFFF"/>
      <color rgb="FFCCCCFF"/>
      <color rgb="FFE5E5FF"/>
      <color rgb="FFCC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_rels/drawing6.xml.rels><?xml version="1.0" encoding="UTF-8" standalone="yes"?>
<Relationships xmlns="http://schemas.openxmlformats.org/package/2006/relationships"><Relationship Id="rId1" Type="http://schemas.openxmlformats.org/officeDocument/2006/relationships/image" Target="../media/image1.wmf"/></Relationships>
</file>

<file path=xl/drawings/_rels/drawing7.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257175</xdr:colOff>
      <xdr:row>37</xdr:row>
      <xdr:rowOff>19050</xdr:rowOff>
    </xdr:from>
    <xdr:to>
      <xdr:col>0</xdr:col>
      <xdr:colOff>619125</xdr:colOff>
      <xdr:row>38</xdr:row>
      <xdr:rowOff>66675</xdr:rowOff>
    </xdr:to>
    <xdr:sp macro="" textlink="">
      <xdr:nvSpPr>
        <xdr:cNvPr id="1594" name="Rectangle 8"/>
        <xdr:cNvSpPr>
          <a:spLocks noChangeArrowheads="1"/>
        </xdr:cNvSpPr>
      </xdr:nvSpPr>
      <xdr:spPr bwMode="auto">
        <a:xfrm>
          <a:off x="257175" y="11144250"/>
          <a:ext cx="361950" cy="209550"/>
        </a:xfrm>
        <a:prstGeom prst="rect">
          <a:avLst/>
        </a:prstGeom>
        <a:solidFill>
          <a:srgbClr val="FFFF99"/>
        </a:solidFill>
        <a:ln w="9525">
          <a:solidFill>
            <a:srgbClr val="000000"/>
          </a:solidFill>
          <a:miter lim="800000"/>
          <a:headEnd/>
          <a:tailEnd/>
        </a:ln>
      </xdr:spPr>
    </xdr:sp>
    <xdr:clientData/>
  </xdr:twoCellAnchor>
  <xdr:twoCellAnchor>
    <xdr:from>
      <xdr:col>0</xdr:col>
      <xdr:colOff>266700</xdr:colOff>
      <xdr:row>39</xdr:row>
      <xdr:rowOff>123825</xdr:rowOff>
    </xdr:from>
    <xdr:to>
      <xdr:col>0</xdr:col>
      <xdr:colOff>628650</xdr:colOff>
      <xdr:row>41</xdr:row>
      <xdr:rowOff>19050</xdr:rowOff>
    </xdr:to>
    <xdr:sp macro="" textlink="">
      <xdr:nvSpPr>
        <xdr:cNvPr id="1595" name="Rectangle 9"/>
        <xdr:cNvSpPr>
          <a:spLocks noChangeArrowheads="1"/>
        </xdr:cNvSpPr>
      </xdr:nvSpPr>
      <xdr:spPr bwMode="auto">
        <a:xfrm>
          <a:off x="266700" y="11572875"/>
          <a:ext cx="361950" cy="219075"/>
        </a:xfrm>
        <a:prstGeom prst="rect">
          <a:avLst/>
        </a:prstGeom>
        <a:solidFill>
          <a:srgbClr val="CCFFFF"/>
        </a:solidFill>
        <a:ln w="9525">
          <a:solidFill>
            <a:srgbClr val="000000"/>
          </a:solidFill>
          <a:miter lim="800000"/>
          <a:headEnd/>
          <a:tailEnd/>
        </a:ln>
      </xdr:spPr>
    </xdr:sp>
    <xdr:clientData/>
  </xdr:twoCellAnchor>
  <xdr:twoCellAnchor editAs="oneCell">
    <xdr:from>
      <xdr:col>0</xdr:col>
      <xdr:colOff>285750</xdr:colOff>
      <xdr:row>41</xdr:row>
      <xdr:rowOff>104775</xdr:rowOff>
    </xdr:from>
    <xdr:to>
      <xdr:col>0</xdr:col>
      <xdr:colOff>590550</xdr:colOff>
      <xdr:row>43</xdr:row>
      <xdr:rowOff>57150</xdr:rowOff>
    </xdr:to>
    <xdr:pic>
      <xdr:nvPicPr>
        <xdr:cNvPr id="5" name="Picture 4"/>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915775"/>
          <a:ext cx="304800" cy="2762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37</xdr:row>
      <xdr:rowOff>161925</xdr:rowOff>
    </xdr:from>
    <xdr:to>
      <xdr:col>0</xdr:col>
      <xdr:colOff>304800</xdr:colOff>
      <xdr:row>38</xdr:row>
      <xdr:rowOff>104775</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601075"/>
          <a:ext cx="304800" cy="276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819150</xdr:colOff>
      <xdr:row>36</xdr:row>
      <xdr:rowOff>0</xdr:rowOff>
    </xdr:from>
    <xdr:to>
      <xdr:col>0</xdr:col>
      <xdr:colOff>2752725</xdr:colOff>
      <xdr:row>36</xdr:row>
      <xdr:rowOff>0</xdr:rowOff>
    </xdr:to>
    <xdr:sp macro="" textlink="">
      <xdr:nvSpPr>
        <xdr:cNvPr id="2575" name="Line 2"/>
        <xdr:cNvSpPr>
          <a:spLocks noChangeShapeType="1"/>
        </xdr:cNvSpPr>
      </xdr:nvSpPr>
      <xdr:spPr bwMode="auto">
        <a:xfrm>
          <a:off x="819150" y="6877050"/>
          <a:ext cx="1933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438150</xdr:colOff>
      <xdr:row>36</xdr:row>
      <xdr:rowOff>0</xdr:rowOff>
    </xdr:from>
    <xdr:to>
      <xdr:col>3</xdr:col>
      <xdr:colOff>0</xdr:colOff>
      <xdr:row>36</xdr:row>
      <xdr:rowOff>0</xdr:rowOff>
    </xdr:to>
    <xdr:sp macro="" textlink="">
      <xdr:nvSpPr>
        <xdr:cNvPr id="2576" name="Line 3"/>
        <xdr:cNvSpPr>
          <a:spLocks noChangeShapeType="1"/>
        </xdr:cNvSpPr>
      </xdr:nvSpPr>
      <xdr:spPr bwMode="auto">
        <a:xfrm>
          <a:off x="4610100" y="68770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98</xdr:row>
      <xdr:rowOff>0</xdr:rowOff>
    </xdr:from>
    <xdr:to>
      <xdr:col>8</xdr:col>
      <xdr:colOff>76200</xdr:colOff>
      <xdr:row>99</xdr:row>
      <xdr:rowOff>19052</xdr:rowOff>
    </xdr:to>
    <xdr:sp macro="" textlink="">
      <xdr:nvSpPr>
        <xdr:cNvPr id="2577" name="Text Box 15"/>
        <xdr:cNvSpPr txBox="1">
          <a:spLocks noChangeArrowheads="1"/>
        </xdr:cNvSpPr>
      </xdr:nvSpPr>
      <xdr:spPr bwMode="auto">
        <a:xfrm>
          <a:off x="11468100" y="15763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2679560</xdr:colOff>
      <xdr:row>31</xdr:row>
      <xdr:rowOff>0</xdr:rowOff>
    </xdr:from>
    <xdr:to>
      <xdr:col>0</xdr:col>
      <xdr:colOff>2984360</xdr:colOff>
      <xdr:row>32</xdr:row>
      <xdr:rowOff>14549</xdr:rowOff>
    </xdr:to>
    <xdr:pic>
      <xdr:nvPicPr>
        <xdr:cNvPr id="6" name="Picture 5"/>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79560" y="7368791"/>
          <a:ext cx="304800" cy="2762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2713178</xdr:colOff>
      <xdr:row>31</xdr:row>
      <xdr:rowOff>78441</xdr:rowOff>
    </xdr:from>
    <xdr:to>
      <xdr:col>0</xdr:col>
      <xdr:colOff>3017978</xdr:colOff>
      <xdr:row>32</xdr:row>
      <xdr:rowOff>8945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13178" y="6768353"/>
          <a:ext cx="304800" cy="26668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1871382</xdr:colOff>
      <xdr:row>32</xdr:row>
      <xdr:rowOff>67236</xdr:rowOff>
    </xdr:from>
    <xdr:to>
      <xdr:col>0</xdr:col>
      <xdr:colOff>2454088</xdr:colOff>
      <xdr:row>34</xdr:row>
      <xdr:rowOff>112058</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71382" y="7037295"/>
          <a:ext cx="582706" cy="448234"/>
        </a:xfrm>
        <a:prstGeom prst="rect">
          <a:avLst/>
        </a:prstGeom>
        <a:noFill/>
        <a:ln>
          <a:noFill/>
        </a:ln>
      </xdr:spPr>
    </xdr:pic>
    <xdr:clientData/>
  </xdr:twoCellAnchor>
  <xdr:twoCellAnchor editAs="oneCell">
    <xdr:from>
      <xdr:col>0</xdr:col>
      <xdr:colOff>1311087</xdr:colOff>
      <xdr:row>66</xdr:row>
      <xdr:rowOff>78441</xdr:rowOff>
    </xdr:from>
    <xdr:to>
      <xdr:col>0</xdr:col>
      <xdr:colOff>2162735</xdr:colOff>
      <xdr:row>67</xdr:row>
      <xdr:rowOff>280146</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1087" y="12214412"/>
          <a:ext cx="851648" cy="605117"/>
        </a:xfrm>
        <a:prstGeom prst="rect">
          <a:avLst/>
        </a:prstGeom>
        <a:noFill/>
        <a:ln>
          <a:noFill/>
        </a:ln>
      </xdr:spPr>
    </xdr:pic>
    <xdr:clientData/>
  </xdr:twoCellAnchor>
  <xdr:twoCellAnchor editAs="oneCell">
    <xdr:from>
      <xdr:col>0</xdr:col>
      <xdr:colOff>4067735</xdr:colOff>
      <xdr:row>22</xdr:row>
      <xdr:rowOff>179294</xdr:rowOff>
    </xdr:from>
    <xdr:to>
      <xdr:col>0</xdr:col>
      <xdr:colOff>4372535</xdr:colOff>
      <xdr:row>24</xdr:row>
      <xdr:rowOff>52107</xdr:rowOff>
    </xdr:to>
    <xdr:pic>
      <xdr:nvPicPr>
        <xdr:cNvPr id="5" name="Picture 4"/>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7735" y="5109882"/>
          <a:ext cx="304800" cy="2762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1972235</xdr:colOff>
      <xdr:row>24</xdr:row>
      <xdr:rowOff>44823</xdr:rowOff>
    </xdr:from>
    <xdr:to>
      <xdr:col>0</xdr:col>
      <xdr:colOff>2465293</xdr:colOff>
      <xdr:row>25</xdr:row>
      <xdr:rowOff>52107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2235" y="5513294"/>
          <a:ext cx="493058" cy="455519"/>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268940</xdr:colOff>
      <xdr:row>15</xdr:row>
      <xdr:rowOff>156882</xdr:rowOff>
    </xdr:from>
    <xdr:to>
      <xdr:col>3</xdr:col>
      <xdr:colOff>818030</xdr:colOff>
      <xdr:row>16</xdr:row>
      <xdr:rowOff>403412</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5881" y="4191000"/>
          <a:ext cx="549090" cy="41461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remote2.sdc.gov.on.ca/CB/FRFS%20Branch/CHIRP/2015-16%20Data%20Validation/ER%20OGO%20Data%20Rec/OGO%20Reconciliation/222%20Metrolinx/222%20Metrolinx%20reconciliation%2010_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c\dfs\CB\FRFS%20Branch\CHIRP\2015-16%20Data%20Validation\ER%20OGO%20Data%20Rec\OGO%20Reconciliation\218%20Agricorp\218%20Entity%20reconciliation%2010_13%20Reviewed%20by%20OPC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BPS%20Reporting\RbP\2013-14%20RbP\OGOs\OGO%20RbP%20Frms%20-%202013%20Budget%20(Plan%20+%202)-Oct22-FUTURE%20US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raft-Copies/2017-18%20Public%20Accounts%20OGO%20Reporting%20Forms%20Template%20(Form%202A%20to%202I)%20-%20phyllis(cop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orm%202C/AR%20-%20as%20at%20March%2031%202018%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17/Govt%20Reporting/OGO%20Report%20(April%201,%202016%20to%20March%2031,%202017)/March%2031%202017%20(back%20up%20reports)/Draft%20OGO%20Templates/Final%202016-17%20OGO%20template%20(Hyperion%20version)%20Updated%20June%202,%2020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17/Govt%20Reporting/OGO%20Report%20(April%201,%202016%20to%20March%2031,%202017)/FINAL%20REPORT%20(2016-17)/IESO%20OGO%20template%202016-17%20FINAL%20(June%209%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Type"/>
      <sheetName val="Retrieve"/>
      <sheetName val="recon. 10_24"/>
      <sheetName val="recon. 10_18"/>
      <sheetName val="interco 10_18"/>
      <sheetName val="interco 10_17"/>
      <sheetName val="COG"/>
    </sheetNames>
    <sheetDataSet>
      <sheetData sheetId="0" refreshError="1"/>
      <sheetData sheetId="1">
        <row r="1">
          <cell r="E1" t="str">
            <v>Actual</v>
          </cell>
          <cell r="G1" t="str">
            <v>BaseEnt_Rptg.222</v>
          </cell>
          <cell r="I1" t="str">
            <v>TotCA</v>
          </cell>
        </row>
        <row r="2">
          <cell r="E2" t="str">
            <v>2016</v>
          </cell>
          <cell r="G2" t="str">
            <v>[ICP Top]</v>
          </cell>
          <cell r="I2" t="str">
            <v>TotCB</v>
          </cell>
        </row>
        <row r="3">
          <cell r="E3" t="str">
            <v>Mar</v>
          </cell>
          <cell r="G3" t="str">
            <v>Tot_TPLine</v>
          </cell>
          <cell r="I3" t="str">
            <v>CONSOL</v>
          </cell>
        </row>
        <row r="4">
          <cell r="E4" t="str">
            <v>[Contribution Total]</v>
          </cell>
          <cell r="G4" t="str">
            <v>Tot_CustomRptg</v>
          </cell>
        </row>
        <row r="5">
          <cell r="E5" t="str">
            <v>YTD</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Type"/>
      <sheetName val="Retrieve"/>
      <sheetName val="Hard Numbers"/>
      <sheetName val="COG Adj3-16 ending 218"/>
    </sheetNames>
    <sheetDataSet>
      <sheetData sheetId="0"/>
      <sheetData sheetId="1">
        <row r="1">
          <cell r="E1" t="str">
            <v>Actual</v>
          </cell>
          <cell r="G1" t="str">
            <v>BaseEnt_Rptg.218</v>
          </cell>
          <cell r="I1" t="str">
            <v>TotCA</v>
          </cell>
        </row>
        <row r="2">
          <cell r="E2" t="str">
            <v>2016</v>
          </cell>
          <cell r="G2" t="str">
            <v>[ICP Top]</v>
          </cell>
          <cell r="I2" t="str">
            <v>TotCB</v>
          </cell>
        </row>
        <row r="3">
          <cell r="E3" t="str">
            <v>Mar</v>
          </cell>
          <cell r="G3" t="str">
            <v>Tot_TPLine</v>
          </cell>
          <cell r="I3" t="str">
            <v>CONSOL</v>
          </cell>
        </row>
        <row r="4">
          <cell r="E4" t="str">
            <v>[Contribution Total]</v>
          </cell>
          <cell r="G4" t="str">
            <v>Tot_CustomRptg</v>
          </cell>
        </row>
        <row r="5">
          <cell r="E5" t="str">
            <v>YTD</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Form A"/>
      <sheetName val="FORM A(i)"/>
      <sheetName val="Form B"/>
      <sheetName val="Form C"/>
      <sheetName val="Form D"/>
      <sheetName val="Form E"/>
      <sheetName val="Form F"/>
      <sheetName val="Form G"/>
      <sheetName val="Form H"/>
      <sheetName val="Form I"/>
      <sheetName val="Form J"/>
      <sheetName val="Form K"/>
      <sheetName val="GRE List"/>
      <sheetName val="ICP"/>
    </sheetNames>
    <sheetDataSet>
      <sheetData sheetId="0"/>
      <sheetData sheetId="1"/>
      <sheetData sheetId="2">
        <row r="51">
          <cell r="C51">
            <v>0</v>
          </cell>
        </row>
      </sheetData>
      <sheetData sheetId="3"/>
      <sheetData sheetId="4"/>
      <sheetData sheetId="5"/>
      <sheetData sheetId="6"/>
      <sheetData sheetId="7"/>
      <sheetData sheetId="8"/>
      <sheetData sheetId="9"/>
      <sheetData sheetId="10"/>
      <sheetData sheetId="11"/>
      <sheetData sheetId="12"/>
      <sheetData sheetId="13"/>
      <sheetData sheetId="14">
        <row r="4">
          <cell r="B4" t="str">
            <v>0101-Algonquin College of Applied Arts and Technology</v>
          </cell>
        </row>
        <row r="28">
          <cell r="B28" t="str">
            <v>0201-Cancer Care Ontario</v>
          </cell>
        </row>
        <row r="29">
          <cell r="B29" t="str">
            <v>0202-eHealth Ontario</v>
          </cell>
        </row>
        <row r="30">
          <cell r="B30" t="str">
            <v>0203-Education Quality and Accountability Office</v>
          </cell>
        </row>
        <row r="31">
          <cell r="B31" t="str">
            <v>0205-Legal Aid Ontario</v>
          </cell>
        </row>
        <row r="32">
          <cell r="B32" t="str">
            <v>0206-Metropolitan Toronto Convention Centre</v>
          </cell>
        </row>
        <row r="33">
          <cell r="B33" t="str">
            <v>0207-Ontario Place Corporation</v>
          </cell>
        </row>
        <row r="34">
          <cell r="B34" t="str">
            <v>0208-Northern Ontario Heritage Fund Corporation</v>
          </cell>
        </row>
        <row r="35">
          <cell r="B35" t="str">
            <v>0209-Ontario Electricity Financial Corporation</v>
          </cell>
        </row>
        <row r="36">
          <cell r="B36" t="str">
            <v>0210-Ontario Financing Authority</v>
          </cell>
        </row>
        <row r="37">
          <cell r="B37" t="str">
            <v>0211-Ontario Securities Commission</v>
          </cell>
        </row>
        <row r="38">
          <cell r="B38" t="str">
            <v>0213-Ontario Mortgage and Housing Corporation</v>
          </cell>
        </row>
        <row r="39">
          <cell r="B39" t="str">
            <v>0215-Centennial Centre of Science and Technology'</v>
          </cell>
        </row>
        <row r="40">
          <cell r="B40" t="str">
            <v>0218-Agricorp</v>
          </cell>
        </row>
        <row r="41">
          <cell r="B41" t="str">
            <v>0219-Independent Electricity System Operator</v>
          </cell>
        </row>
        <row r="42">
          <cell r="B42" t="str">
            <v>0220-Ontario Energy Board</v>
          </cell>
        </row>
        <row r="43">
          <cell r="B43" t="str">
            <v>0222-Metrolinx</v>
          </cell>
        </row>
        <row r="44">
          <cell r="B44" t="str">
            <v>0225-Ontario Power Authority</v>
          </cell>
        </row>
        <row r="45">
          <cell r="B45" t="str">
            <v>0227-Ontario Tourism Marketing Partnership Corporation</v>
          </cell>
        </row>
        <row r="46">
          <cell r="B46" t="str">
            <v>0228-Agricultural Research Institute of Ontario (ARO)</v>
          </cell>
        </row>
        <row r="47">
          <cell r="B47" t="str">
            <v>0231-Ontario Educational Communications Authority (TVO)</v>
          </cell>
        </row>
        <row r="48">
          <cell r="B48" t="str">
            <v>0235-LHIN - Erie/St Clair</v>
          </cell>
        </row>
        <row r="49">
          <cell r="B49" t="str">
            <v>0236-LHIN -South West</v>
          </cell>
        </row>
        <row r="50">
          <cell r="B50" t="str">
            <v>0237-LHIN - Waterloo - Wellington</v>
          </cell>
        </row>
        <row r="51">
          <cell r="B51" t="str">
            <v>0238-LHIN - Hamilton - Niagara - Haldimand - Brant</v>
          </cell>
        </row>
        <row r="52">
          <cell r="B52" t="str">
            <v>0239-LHIN - Central West</v>
          </cell>
        </row>
        <row r="53">
          <cell r="B53" t="str">
            <v>0240-LHIN - Mississauga - Halton</v>
          </cell>
        </row>
        <row r="54">
          <cell r="B54" t="str">
            <v>0241-LHIN - Toronto Central</v>
          </cell>
        </row>
        <row r="55">
          <cell r="B55" t="str">
            <v>0242-LHIN - Central</v>
          </cell>
        </row>
        <row r="56">
          <cell r="B56" t="str">
            <v>0243-LHIN - Central East</v>
          </cell>
        </row>
        <row r="57">
          <cell r="B57" t="str">
            <v>0244-LHIN - South East</v>
          </cell>
        </row>
        <row r="58">
          <cell r="B58" t="str">
            <v>0245-LHIN - Champlain</v>
          </cell>
        </row>
        <row r="59">
          <cell r="B59" t="str">
            <v>0246-LHIN - North Simcoe Muskoka</v>
          </cell>
        </row>
        <row r="60">
          <cell r="B60" t="str">
            <v>0247-LHIN - North East</v>
          </cell>
        </row>
        <row r="61">
          <cell r="B61" t="str">
            <v>0248-LHIN - North West</v>
          </cell>
        </row>
        <row r="62">
          <cell r="B62" t="str">
            <v>0249-ORNGE</v>
          </cell>
        </row>
        <row r="63">
          <cell r="B63" t="str">
            <v>0250-Ontario French-Language Educational Communications Authority (TFO)</v>
          </cell>
        </row>
        <row r="64">
          <cell r="B64" t="str">
            <v>0251-Ontario Agency for Health Protection and Promotion</v>
          </cell>
        </row>
        <row r="65">
          <cell r="B65" t="str">
            <v>0252-Ontario Northland Transportation Commission</v>
          </cell>
        </row>
        <row r="66">
          <cell r="B66" t="str">
            <v>0253-Ontario Capital Growth Corporation_MRI</v>
          </cell>
        </row>
        <row r="67">
          <cell r="B67" t="str">
            <v>0254-Ontario Infrastructure Projects Corporation (Infrastructure Ontario)</v>
          </cell>
        </row>
        <row r="68">
          <cell r="B68" t="str">
            <v>0255-Waterfront Toronto</v>
          </cell>
        </row>
        <row r="69">
          <cell r="B69" t="str">
            <v>0256-Ontario Realty Corporation</v>
          </cell>
        </row>
        <row r="70">
          <cell r="B70" t="str">
            <v>0259-Ontario Racing Commission</v>
          </cell>
        </row>
        <row r="71">
          <cell r="B71" t="str">
            <v>0260-Ontario Immigrant Investor Corporation</v>
          </cell>
        </row>
        <row r="72">
          <cell r="B72" t="str">
            <v>0261-Ontario Trillium Foundation</v>
          </cell>
        </row>
        <row r="73">
          <cell r="B73" t="str">
            <v>0262-Royal Ontario Museum</v>
          </cell>
        </row>
        <row r="74">
          <cell r="B74" t="str">
            <v>0263-Ontario Student Loan Trust</v>
          </cell>
        </row>
        <row r="75">
          <cell r="B75" t="str">
            <v>0264-Ontario Science Centre</v>
          </cell>
        </row>
        <row r="76">
          <cell r="B76" t="str">
            <v>0265-Ontario Arts Council</v>
          </cell>
        </row>
        <row r="77">
          <cell r="B77" t="str">
            <v>0266-Ottawa Convention Centre Corporation</v>
          </cell>
        </row>
        <row r="78">
          <cell r="B78" t="str">
            <v>0267-Algonquin Forestry Authority</v>
          </cell>
        </row>
        <row r="79">
          <cell r="B79" t="str">
            <v>0268-Niagara Parks Commission</v>
          </cell>
        </row>
        <row r="80">
          <cell r="B80" t="str">
            <v>0269-Forest Renewal Trust</v>
          </cell>
        </row>
        <row r="81">
          <cell r="B81" t="str">
            <v>0270-Ontario Capital Growth Corporation</v>
          </cell>
        </row>
        <row r="82">
          <cell r="B82" t="str">
            <v>0271-PanAm HostCo</v>
          </cell>
        </row>
        <row r="83">
          <cell r="B83" t="str">
            <v>0277-Ontario Clean Water Agency</v>
          </cell>
        </row>
        <row r="84">
          <cell r="B84" t="str">
            <v>0303-Hydro One Inc.</v>
          </cell>
        </row>
        <row r="85">
          <cell r="B85" t="str">
            <v>0304-Ontario Power Generation Inc.</v>
          </cell>
        </row>
        <row r="86">
          <cell r="B86" t="str">
            <v>0314-Liquor Control Board of Ontario</v>
          </cell>
        </row>
        <row r="87">
          <cell r="B87" t="str">
            <v>0315-Ontario Lottery and Gaming Corporation</v>
          </cell>
        </row>
      </sheetData>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Contents"/>
      <sheetName val="Dates"/>
      <sheetName val="Form 1A"/>
      <sheetName val="Form 1B"/>
      <sheetName val="Form 1C"/>
      <sheetName val="Form 2A"/>
      <sheetName val="Form 2B"/>
      <sheetName val="Form 2C"/>
      <sheetName val="Form 2D"/>
      <sheetName val="Form 2E"/>
      <sheetName val="Form 2F"/>
      <sheetName val="Form 2G"/>
      <sheetName val="Form 2H"/>
      <sheetName val="Form 2I"/>
      <sheetName val="Sheet3"/>
      <sheetName val="Sheet4"/>
      <sheetName val="Form 2A - Expenses"/>
      <sheetName val="Form 2B - Revenues"/>
      <sheetName val="Consolidation"/>
      <sheetName val="Metrolinx - recon. 10_24"/>
      <sheetName val="TB"/>
      <sheetName val="Loan receivable"/>
      <sheetName val="2H drop down"/>
      <sheetName val="ICP"/>
      <sheetName val="Income Statement"/>
      <sheetName val="Sheet5"/>
      <sheetName val="Tableau- Asset List"/>
      <sheetName val="BITS - Asset list"/>
      <sheetName val="Oct 2017 Disposals"/>
      <sheetName val="GL 87030 - Cap int"/>
    </sheetNames>
    <sheetDataSet>
      <sheetData sheetId="0"/>
      <sheetData sheetId="1"/>
      <sheetData sheetId="2"/>
      <sheetData sheetId="3"/>
      <sheetData sheetId="4"/>
      <sheetData sheetId="5">
        <row r="59">
          <cell r="F59">
            <v>2087.98884</v>
          </cell>
        </row>
        <row r="60">
          <cell r="D60">
            <v>80.666850000000011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4">
          <cell r="A14" t="str">
            <v>60070-0000</v>
          </cell>
          <cell r="B14" t="str">
            <v>Government Transfers</v>
          </cell>
          <cell r="L14">
            <v>28947289.400000002</v>
          </cell>
        </row>
      </sheetData>
      <sheetData sheetId="25"/>
      <sheetData sheetId="26"/>
      <sheetData sheetId="27"/>
      <sheetData sheetId="28"/>
      <sheetData sheetId="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porate Outstanding"/>
    </sheetNames>
    <sheetDataSet>
      <sheetData sheetId="0">
        <row r="46">
          <cell r="C46">
            <v>10824531.039999999</v>
          </cell>
        </row>
        <row r="47">
          <cell r="C47">
            <v>14727.8</v>
          </cell>
        </row>
        <row r="48">
          <cell r="C48">
            <v>16712.71</v>
          </cell>
        </row>
        <row r="49">
          <cell r="C49">
            <v>137952.31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Contents"/>
      <sheetName val="Form 1A"/>
      <sheetName val="Form 1B"/>
      <sheetName val="Form 1C"/>
      <sheetName val="Form 2A"/>
      <sheetName val="Form 2B"/>
      <sheetName val="Form 2C"/>
      <sheetName val="Form 2D"/>
      <sheetName val="Form 2E"/>
      <sheetName val="Form 2F"/>
      <sheetName val="Form 2G"/>
      <sheetName val="Form 2H"/>
      <sheetName val="Form 2I"/>
      <sheetName val="ICP"/>
      <sheetName val="TB"/>
      <sheetName val="Dates"/>
    </sheetNames>
    <sheetDataSet>
      <sheetData sheetId="0"/>
      <sheetData sheetId="1"/>
      <sheetData sheetId="2"/>
      <sheetData sheetId="3"/>
      <sheetData sheetId="4"/>
      <sheetData sheetId="5"/>
      <sheetData sheetId="6">
        <row r="40">
          <cell r="D40">
            <v>48.499600000000001</v>
          </cell>
        </row>
      </sheetData>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Contents"/>
      <sheetName val="Form 1A"/>
      <sheetName val="Form 1B"/>
      <sheetName val="Form 1C"/>
      <sheetName val="Form 2A"/>
      <sheetName val="Form 2B"/>
      <sheetName val="Form 2C"/>
      <sheetName val="Form 2D"/>
      <sheetName val="Form 2E"/>
      <sheetName val="Form 2F"/>
      <sheetName val="Form 2G"/>
      <sheetName val="Form 2H"/>
      <sheetName val="Form 2I"/>
      <sheetName val="ICP"/>
      <sheetName val="TB"/>
      <sheetName val="Dates"/>
    </sheetNames>
    <sheetDataSet>
      <sheetData sheetId="0"/>
      <sheetData sheetId="1"/>
      <sheetData sheetId="2"/>
      <sheetData sheetId="3"/>
      <sheetData sheetId="4">
        <row r="11">
          <cell r="C11">
            <v>85853.022440000001</v>
          </cell>
        </row>
      </sheetData>
      <sheetData sheetId="5">
        <row r="12">
          <cell r="C12">
            <v>210999.3537399999</v>
          </cell>
        </row>
      </sheetData>
      <sheetData sheetId="6">
        <row r="10">
          <cell r="C10">
            <v>34936.528149999998</v>
          </cell>
        </row>
      </sheetData>
      <sheetData sheetId="7">
        <row r="16">
          <cell r="B16">
            <v>365.92721</v>
          </cell>
        </row>
        <row r="22">
          <cell r="C22">
            <v>24731.406300000002</v>
          </cell>
          <cell r="E22">
            <v>14589.7</v>
          </cell>
          <cell r="F22">
            <v>335991.12694999989</v>
          </cell>
        </row>
      </sheetData>
      <sheetData sheetId="8">
        <row r="12">
          <cell r="C12">
            <v>0</v>
          </cell>
        </row>
      </sheetData>
      <sheetData sheetId="9"/>
      <sheetData sheetId="10">
        <row r="37">
          <cell r="C37">
            <v>9243.8713200000002</v>
          </cell>
        </row>
      </sheetData>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249977111117893"/>
    <pageSetUpPr fitToPage="1"/>
  </sheetPr>
  <dimension ref="A1:D133"/>
  <sheetViews>
    <sheetView zoomScaleNormal="100" workbookViewId="0">
      <selection activeCell="E22" sqref="E22"/>
    </sheetView>
  </sheetViews>
  <sheetFormatPr defaultColWidth="9.140625" defaultRowHeight="12.75"/>
  <cols>
    <col min="1" max="1" width="48.28515625" style="8" customWidth="1"/>
    <col min="2" max="2" width="2.28515625" style="8" customWidth="1"/>
    <col min="3" max="3" width="72.42578125" style="12" customWidth="1"/>
    <col min="4" max="4" width="22" style="8" customWidth="1"/>
    <col min="5" max="16384" width="9.140625" style="8"/>
  </cols>
  <sheetData>
    <row r="1" spans="1:4" s="1" customFormat="1" ht="36" customHeight="1">
      <c r="A1" s="1343" t="str">
        <f>Dates!$A$2</f>
        <v>2017-18 PUBLIC ACCOUNTS</v>
      </c>
      <c r="B1" s="1343"/>
      <c r="C1" s="1343"/>
    </row>
    <row r="2" spans="1:4" s="1" customFormat="1" ht="46.5" customHeight="1" thickBot="1">
      <c r="A2" s="1344" t="s">
        <v>1181</v>
      </c>
      <c r="B2" s="1344"/>
      <c r="C2" s="1344"/>
    </row>
    <row r="3" spans="1:4" s="1" customFormat="1" ht="20.25">
      <c r="A3" s="2"/>
      <c r="B3" s="2"/>
      <c r="C3" s="2"/>
    </row>
    <row r="4" spans="1:4" s="1" customFormat="1" ht="21.6" customHeight="1">
      <c r="A4" s="42" t="s">
        <v>128</v>
      </c>
      <c r="B4" s="40"/>
      <c r="C4" s="41"/>
      <c r="D4" s="14"/>
    </row>
    <row r="5" spans="1:4" s="1" customFormat="1" ht="18.600000000000001" customHeight="1">
      <c r="A5" s="13"/>
      <c r="C5" s="3"/>
      <c r="D5" s="14"/>
    </row>
    <row r="6" spans="1:4" s="5" customFormat="1" ht="18">
      <c r="A6" s="45" t="s">
        <v>50</v>
      </c>
      <c r="B6" s="4"/>
      <c r="C6" s="46" t="s">
        <v>51</v>
      </c>
    </row>
    <row r="7" spans="1:4" s="5" customFormat="1" ht="16.5" customHeight="1">
      <c r="A7" s="6"/>
      <c r="B7" s="4"/>
      <c r="C7" s="7"/>
    </row>
    <row r="8" spans="1:4" ht="14.25">
      <c r="A8" s="20" t="s">
        <v>52</v>
      </c>
      <c r="B8" s="21"/>
      <c r="C8" s="22" t="s">
        <v>315</v>
      </c>
      <c r="D8" s="9"/>
    </row>
    <row r="9" spans="1:4" ht="15.75" customHeight="1">
      <c r="A9" s="23"/>
      <c r="B9" s="24"/>
      <c r="C9" s="23"/>
    </row>
    <row r="10" spans="1:4" ht="28.5">
      <c r="A10" s="20" t="s">
        <v>53</v>
      </c>
      <c r="B10" s="21"/>
      <c r="C10" s="22" t="s">
        <v>318</v>
      </c>
    </row>
    <row r="11" spans="1:4" ht="16.5" customHeight="1">
      <c r="A11" s="23"/>
      <c r="B11" s="24"/>
      <c r="C11" s="23"/>
    </row>
    <row r="12" spans="1:4" ht="14.25">
      <c r="A12" s="20" t="s">
        <v>54</v>
      </c>
      <c r="B12" s="21"/>
      <c r="C12" s="22" t="s">
        <v>316</v>
      </c>
    </row>
    <row r="13" spans="1:4" ht="15.75" customHeight="1">
      <c r="A13" s="9"/>
      <c r="C13" s="9"/>
      <c r="D13" s="10"/>
    </row>
    <row r="14" spans="1:4" ht="22.5" customHeight="1">
      <c r="A14" s="42" t="s">
        <v>129</v>
      </c>
      <c r="B14" s="43"/>
      <c r="C14" s="44"/>
      <c r="D14" s="10"/>
    </row>
    <row r="15" spans="1:4" ht="10.5" customHeight="1">
      <c r="A15" s="9"/>
      <c r="C15" s="9"/>
      <c r="D15" s="10"/>
    </row>
    <row r="16" spans="1:4" ht="16.5" customHeight="1">
      <c r="A16" s="45" t="s">
        <v>50</v>
      </c>
      <c r="B16" s="4"/>
      <c r="C16" s="46" t="s">
        <v>51</v>
      </c>
      <c r="D16" s="10"/>
    </row>
    <row r="17" spans="1:4" s="17" customFormat="1" ht="12.75" customHeight="1">
      <c r="A17" s="25"/>
      <c r="B17" s="15"/>
      <c r="C17" s="26"/>
      <c r="D17" s="16"/>
    </row>
    <row r="18" spans="1:4" ht="57">
      <c r="A18" s="20" t="s">
        <v>55</v>
      </c>
      <c r="B18" s="21"/>
      <c r="C18" s="22" t="s">
        <v>368</v>
      </c>
      <c r="D18" s="10"/>
    </row>
    <row r="19" spans="1:4" ht="12.6" customHeight="1">
      <c r="A19" s="23"/>
      <c r="B19" s="24"/>
      <c r="C19" s="23"/>
    </row>
    <row r="20" spans="1:4" ht="43.5" customHeight="1">
      <c r="A20" s="20" t="s">
        <v>56</v>
      </c>
      <c r="B20" s="21"/>
      <c r="C20" s="22" t="s">
        <v>403</v>
      </c>
    </row>
    <row r="21" spans="1:4" ht="15" customHeight="1">
      <c r="A21" s="23"/>
      <c r="B21" s="24"/>
      <c r="C21" s="23"/>
    </row>
    <row r="22" spans="1:4" ht="57.75" customHeight="1">
      <c r="A22" s="20" t="s">
        <v>57</v>
      </c>
      <c r="B22" s="21"/>
      <c r="C22" s="22" t="s">
        <v>402</v>
      </c>
    </row>
    <row r="23" spans="1:4" ht="13.15" customHeight="1">
      <c r="A23" s="23"/>
      <c r="B23" s="24"/>
      <c r="C23" s="23"/>
    </row>
    <row r="24" spans="1:4" ht="47.25" customHeight="1">
      <c r="A24" s="20" t="s">
        <v>58</v>
      </c>
      <c r="B24" s="21"/>
      <c r="C24" s="22" t="s">
        <v>401</v>
      </c>
    </row>
    <row r="25" spans="1:4" ht="13.15" customHeight="1">
      <c r="A25" s="23"/>
      <c r="B25" s="24"/>
      <c r="C25" s="23"/>
    </row>
    <row r="26" spans="1:4" ht="59.25" customHeight="1">
      <c r="A26" s="20" t="s">
        <v>59</v>
      </c>
      <c r="B26" s="21"/>
      <c r="C26" s="22" t="s">
        <v>400</v>
      </c>
    </row>
    <row r="27" spans="1:4" ht="13.15" customHeight="1">
      <c r="A27" s="23"/>
      <c r="B27" s="24"/>
      <c r="C27" s="23"/>
    </row>
    <row r="28" spans="1:4" ht="45" customHeight="1">
      <c r="A28" s="20" t="s">
        <v>60</v>
      </c>
      <c r="B28" s="21"/>
      <c r="C28" s="22" t="s">
        <v>187</v>
      </c>
    </row>
    <row r="29" spans="1:4" ht="13.15" customHeight="1">
      <c r="A29" s="23"/>
      <c r="B29" s="24"/>
      <c r="C29" s="23"/>
    </row>
    <row r="30" spans="1:4" ht="29.45" customHeight="1">
      <c r="A30" s="125" t="s">
        <v>210</v>
      </c>
      <c r="B30" s="51"/>
      <c r="C30" s="52" t="s">
        <v>188</v>
      </c>
    </row>
    <row r="31" spans="1:4" ht="13.15" customHeight="1">
      <c r="A31" s="23"/>
      <c r="B31" s="24"/>
      <c r="C31" s="23"/>
    </row>
    <row r="32" spans="1:4" ht="19.5" customHeight="1">
      <c r="A32" s="20" t="s">
        <v>93</v>
      </c>
      <c r="B32" s="21"/>
      <c r="C32" s="22" t="s">
        <v>311</v>
      </c>
    </row>
    <row r="33" spans="1:3" ht="12" customHeight="1">
      <c r="A33" s="23"/>
      <c r="B33" s="24"/>
      <c r="C33" s="23"/>
    </row>
    <row r="34" spans="1:3" ht="32.25" customHeight="1">
      <c r="A34" s="125" t="s">
        <v>211</v>
      </c>
      <c r="B34" s="126"/>
      <c r="C34" s="577" t="s">
        <v>385</v>
      </c>
    </row>
    <row r="35" spans="1:3" ht="22.5" customHeight="1">
      <c r="A35" s="11"/>
    </row>
    <row r="36" spans="1:3" ht="15.75">
      <c r="A36" s="19" t="s">
        <v>61</v>
      </c>
    </row>
    <row r="37" spans="1:3">
      <c r="A37" s="11"/>
    </row>
    <row r="38" spans="1:3">
      <c r="A38" s="18" t="s">
        <v>62</v>
      </c>
    </row>
    <row r="39" spans="1:3">
      <c r="A39" s="11"/>
    </row>
    <row r="40" spans="1:3">
      <c r="A40" s="11"/>
    </row>
    <row r="41" spans="1:3">
      <c r="A41" s="454" t="s">
        <v>415</v>
      </c>
    </row>
    <row r="42" spans="1:3">
      <c r="A42" s="11"/>
    </row>
    <row r="43" spans="1:3">
      <c r="A43" s="814" t="s">
        <v>1156</v>
      </c>
    </row>
    <row r="44" spans="1:3">
      <c r="A44" s="11"/>
    </row>
    <row r="45" spans="1:3">
      <c r="A45" s="1345" t="s">
        <v>310</v>
      </c>
      <c r="B45" s="1345"/>
      <c r="C45" s="1345"/>
    </row>
    <row r="46" spans="1:3">
      <c r="A46" s="11"/>
    </row>
    <row r="48" spans="1:3">
      <c r="A48" s="11"/>
    </row>
    <row r="49" spans="1:1">
      <c r="A49" s="11"/>
    </row>
    <row r="50" spans="1:1">
      <c r="A50" s="11"/>
    </row>
    <row r="51" spans="1:1">
      <c r="A51" s="11"/>
    </row>
    <row r="52" spans="1:1">
      <c r="A52" s="11"/>
    </row>
    <row r="53" spans="1:1">
      <c r="A53" s="11"/>
    </row>
    <row r="54" spans="1:1">
      <c r="A54" s="11"/>
    </row>
    <row r="55" spans="1:1">
      <c r="A55" s="11"/>
    </row>
    <row r="56" spans="1:1">
      <c r="A56" s="11"/>
    </row>
    <row r="57" spans="1:1">
      <c r="A57" s="11"/>
    </row>
    <row r="58" spans="1:1">
      <c r="A58" s="11"/>
    </row>
    <row r="59" spans="1:1">
      <c r="A59" s="11"/>
    </row>
    <row r="60" spans="1:1">
      <c r="A60" s="11"/>
    </row>
    <row r="61" spans="1:1">
      <c r="A61" s="11"/>
    </row>
    <row r="62" spans="1:1">
      <c r="A62" s="11"/>
    </row>
    <row r="63" spans="1:1">
      <c r="A63" s="11"/>
    </row>
    <row r="64" spans="1:1">
      <c r="A64" s="11"/>
    </row>
    <row r="65" spans="1:1">
      <c r="A65" s="11"/>
    </row>
    <row r="66" spans="1:1">
      <c r="A66" s="11"/>
    </row>
    <row r="67" spans="1:1">
      <c r="A67" s="11"/>
    </row>
    <row r="68" spans="1:1">
      <c r="A68" s="11"/>
    </row>
    <row r="69" spans="1:1">
      <c r="A69" s="11"/>
    </row>
    <row r="70" spans="1:1">
      <c r="A70" s="11"/>
    </row>
    <row r="71" spans="1:1">
      <c r="A71" s="11"/>
    </row>
    <row r="72" spans="1:1">
      <c r="A72" s="11"/>
    </row>
    <row r="73" spans="1:1">
      <c r="A73" s="11"/>
    </row>
    <row r="74" spans="1:1">
      <c r="A74" s="11"/>
    </row>
    <row r="75" spans="1:1">
      <c r="A75" s="11"/>
    </row>
    <row r="76" spans="1:1">
      <c r="A76" s="11"/>
    </row>
    <row r="77" spans="1:1">
      <c r="A77" s="11"/>
    </row>
    <row r="78" spans="1:1">
      <c r="A78" s="11"/>
    </row>
    <row r="79" spans="1:1">
      <c r="A79" s="11"/>
    </row>
    <row r="80" spans="1:1">
      <c r="A80" s="11"/>
    </row>
    <row r="81" spans="1:1">
      <c r="A81" s="11"/>
    </row>
    <row r="82" spans="1:1">
      <c r="A82" s="11"/>
    </row>
    <row r="83" spans="1:1">
      <c r="A83" s="11"/>
    </row>
    <row r="84" spans="1:1">
      <c r="A84" s="11"/>
    </row>
    <row r="85" spans="1:1">
      <c r="A85" s="11"/>
    </row>
    <row r="86" spans="1:1">
      <c r="A86" s="11"/>
    </row>
    <row r="87" spans="1:1">
      <c r="A87" s="11"/>
    </row>
    <row r="88" spans="1:1">
      <c r="A88" s="11"/>
    </row>
    <row r="89" spans="1:1">
      <c r="A89" s="11"/>
    </row>
    <row r="90" spans="1:1">
      <c r="A90" s="11"/>
    </row>
    <row r="91" spans="1:1">
      <c r="A91" s="11"/>
    </row>
    <row r="92" spans="1:1">
      <c r="A92" s="11"/>
    </row>
    <row r="93" spans="1:1">
      <c r="A93" s="11"/>
    </row>
    <row r="94" spans="1:1">
      <c r="A94" s="11"/>
    </row>
    <row r="95" spans="1:1">
      <c r="A95" s="11"/>
    </row>
    <row r="96" spans="1:1">
      <c r="A96" s="11"/>
    </row>
    <row r="97" spans="1:1">
      <c r="A97" s="11"/>
    </row>
    <row r="98" spans="1:1">
      <c r="A98" s="11"/>
    </row>
    <row r="99" spans="1:1">
      <c r="A99" s="11"/>
    </row>
    <row r="100" spans="1:1">
      <c r="A100" s="11"/>
    </row>
    <row r="101" spans="1:1">
      <c r="A101" s="11"/>
    </row>
    <row r="102" spans="1:1">
      <c r="A102" s="11"/>
    </row>
    <row r="103" spans="1:1">
      <c r="A103" s="11"/>
    </row>
    <row r="104" spans="1:1">
      <c r="A104" s="11"/>
    </row>
    <row r="105" spans="1:1">
      <c r="A105" s="11"/>
    </row>
    <row r="106" spans="1:1">
      <c r="A106" s="11"/>
    </row>
    <row r="107" spans="1:1">
      <c r="A107" s="11"/>
    </row>
    <row r="108" spans="1:1">
      <c r="A108" s="11"/>
    </row>
    <row r="109" spans="1:1">
      <c r="A109" s="11"/>
    </row>
    <row r="110" spans="1:1">
      <c r="A110" s="11"/>
    </row>
    <row r="111" spans="1:1">
      <c r="A111" s="11"/>
    </row>
    <row r="112" spans="1:1">
      <c r="A112" s="11"/>
    </row>
    <row r="113" spans="1:1">
      <c r="A113" s="11"/>
    </row>
    <row r="114" spans="1:1">
      <c r="A114" s="11"/>
    </row>
    <row r="115" spans="1:1">
      <c r="A115" s="11"/>
    </row>
    <row r="116" spans="1:1">
      <c r="A116" s="11"/>
    </row>
    <row r="117" spans="1:1">
      <c r="A117" s="11"/>
    </row>
    <row r="118" spans="1:1">
      <c r="A118" s="11"/>
    </row>
    <row r="119" spans="1:1">
      <c r="A119" s="11"/>
    </row>
    <row r="120" spans="1:1">
      <c r="A120" s="11"/>
    </row>
    <row r="121" spans="1:1">
      <c r="A121" s="11"/>
    </row>
    <row r="122" spans="1:1">
      <c r="A122" s="11"/>
    </row>
    <row r="123" spans="1:1">
      <c r="A123" s="11"/>
    </row>
    <row r="124" spans="1:1">
      <c r="A124" s="11"/>
    </row>
    <row r="125" spans="1:1">
      <c r="A125" s="11"/>
    </row>
    <row r="126" spans="1:1">
      <c r="A126" s="11"/>
    </row>
    <row r="127" spans="1:1">
      <c r="A127" s="11"/>
    </row>
    <row r="128" spans="1:1">
      <c r="A128" s="11"/>
    </row>
    <row r="129" spans="1:1">
      <c r="A129" s="11"/>
    </row>
    <row r="130" spans="1:1">
      <c r="A130" s="11"/>
    </row>
    <row r="131" spans="1:1">
      <c r="A131" s="11"/>
    </row>
    <row r="132" spans="1:1">
      <c r="A132" s="11"/>
    </row>
    <row r="133" spans="1:1">
      <c r="A133" s="11"/>
    </row>
  </sheetData>
  <mergeCells count="3">
    <mergeCell ref="A1:C1"/>
    <mergeCell ref="A2:C2"/>
    <mergeCell ref="A45:C45"/>
  </mergeCells>
  <phoneticPr fontId="15" type="noConversion"/>
  <printOptions horizontalCentered="1"/>
  <pageMargins left="0.5" right="0.5" top="0.7" bottom="0.5" header="0.5" footer="0.5"/>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88"/>
  <sheetViews>
    <sheetView topLeftCell="A46" zoomScaleNormal="100" workbookViewId="0">
      <selection activeCell="C20" sqref="C20"/>
    </sheetView>
  </sheetViews>
  <sheetFormatPr defaultColWidth="9.140625" defaultRowHeight="12.75"/>
  <cols>
    <col min="1" max="1" width="30.7109375" style="130" customWidth="1"/>
    <col min="2" max="2" width="15.7109375" style="130" customWidth="1"/>
    <col min="3" max="3" width="16.5703125" style="130" customWidth="1"/>
    <col min="4" max="4" width="15.7109375" style="130" customWidth="1"/>
    <col min="5" max="5" width="13.5703125" style="130" customWidth="1"/>
    <col min="6" max="6" width="16.5703125" style="130" customWidth="1"/>
    <col min="7" max="7" width="28.5703125" style="130" customWidth="1"/>
    <col min="8" max="16384" width="9.140625" style="130"/>
  </cols>
  <sheetData>
    <row r="1" spans="1:11" ht="15.75">
      <c r="A1" s="1562" t="str">
        <f>'Tab Contents'!A1:C1</f>
        <v>2017-18 PUBLIC ACCOUNTS</v>
      </c>
      <c r="B1" s="1562"/>
      <c r="C1" s="1562"/>
      <c r="D1" s="1562"/>
      <c r="E1" s="1562"/>
      <c r="F1" s="1562"/>
      <c r="G1" s="1562"/>
    </row>
    <row r="2" spans="1:11" ht="15.75">
      <c r="A2" s="1562" t="s">
        <v>367</v>
      </c>
      <c r="B2" s="1562"/>
      <c r="C2" s="1562"/>
      <c r="D2" s="1562"/>
      <c r="E2" s="1562"/>
      <c r="F2" s="1562"/>
      <c r="G2" s="1562"/>
    </row>
    <row r="3" spans="1:11" ht="15.75" thickBot="1">
      <c r="A3" s="1614" t="s">
        <v>17</v>
      </c>
      <c r="B3" s="1614"/>
      <c r="C3" s="1614"/>
      <c r="D3" s="1614"/>
      <c r="E3" s="1614"/>
      <c r="F3" s="1614"/>
      <c r="G3" s="1614"/>
    </row>
    <row r="4" spans="1:11" ht="16.5" thickBot="1">
      <c r="A4" s="646"/>
      <c r="B4" s="646"/>
      <c r="C4" s="646"/>
      <c r="D4" s="646"/>
      <c r="E4" s="646"/>
      <c r="F4" s="646"/>
      <c r="G4" s="646"/>
    </row>
    <row r="5" spans="1:11" ht="16.899999999999999" customHeight="1" thickBot="1">
      <c r="A5" s="239" t="str">
        <f>'Form 2A'!A5:D5</f>
        <v>OTHER GOVERNMENT ORGANIZATION NAME:</v>
      </c>
      <c r="B5" s="239"/>
      <c r="C5" s="239"/>
      <c r="D5" s="1532">
        <f>'Form 2A'!$B$5</f>
        <v>0</v>
      </c>
      <c r="E5" s="1533"/>
      <c r="F5" s="1533"/>
      <c r="G5" s="1534"/>
      <c r="K5" s="718"/>
    </row>
    <row r="6" spans="1:11">
      <c r="A6" s="368"/>
      <c r="B6" s="236"/>
      <c r="C6" s="236"/>
      <c r="D6" s="236"/>
    </row>
    <row r="7" spans="1:11" s="369" customFormat="1" ht="13.5" thickBot="1">
      <c r="A7" s="314" t="s">
        <v>113</v>
      </c>
    </row>
    <row r="8" spans="1:11" ht="27.75" customHeight="1">
      <c r="B8" s="1608" t="s">
        <v>1150</v>
      </c>
      <c r="C8" s="1609"/>
      <c r="D8" s="1609"/>
      <c r="E8" s="1609"/>
      <c r="F8" s="1609"/>
      <c r="G8" s="1610"/>
    </row>
    <row r="9" spans="1:11">
      <c r="A9" s="629" t="s">
        <v>40</v>
      </c>
      <c r="B9" s="282" t="s">
        <v>41</v>
      </c>
      <c r="C9" s="282" t="s">
        <v>42</v>
      </c>
      <c r="D9" s="282" t="s">
        <v>43</v>
      </c>
      <c r="E9" s="282" t="s">
        <v>48</v>
      </c>
      <c r="F9" s="282" t="s">
        <v>176</v>
      </c>
      <c r="G9" s="282" t="s">
        <v>399</v>
      </c>
    </row>
    <row r="10" spans="1:11" ht="90" customHeight="1">
      <c r="A10" s="776" t="s">
        <v>80</v>
      </c>
      <c r="B10" s="777" t="s">
        <v>306</v>
      </c>
      <c r="C10" s="777" t="s">
        <v>46</v>
      </c>
      <c r="D10" s="777" t="s">
        <v>250</v>
      </c>
      <c r="E10" s="779" t="s">
        <v>47</v>
      </c>
      <c r="F10" s="777" t="s">
        <v>355</v>
      </c>
      <c r="G10" s="780" t="s">
        <v>1</v>
      </c>
    </row>
    <row r="11" spans="1:11">
      <c r="A11" s="778"/>
      <c r="B11" s="781"/>
      <c r="C11" s="781"/>
      <c r="D11" s="781"/>
      <c r="E11" s="781"/>
      <c r="F11" s="781"/>
      <c r="G11" s="782">
        <f>SUM(B11:F11)</f>
        <v>0</v>
      </c>
    </row>
    <row r="12" spans="1:11" ht="13.15" customHeight="1">
      <c r="A12" s="778"/>
      <c r="B12" s="778"/>
      <c r="C12" s="781"/>
      <c r="D12" s="781"/>
      <c r="E12" s="781"/>
      <c r="F12" s="781"/>
      <c r="G12" s="782">
        <f>SUM(B12:F12)</f>
        <v>0</v>
      </c>
    </row>
    <row r="13" spans="1:11">
      <c r="A13" s="778"/>
      <c r="B13" s="778"/>
      <c r="C13" s="781"/>
      <c r="D13" s="781"/>
      <c r="E13" s="781"/>
      <c r="F13" s="781"/>
      <c r="G13" s="782">
        <f t="shared" ref="G13:G26" si="0">SUM(B13:F13)</f>
        <v>0</v>
      </c>
    </row>
    <row r="14" spans="1:11" ht="13.15" customHeight="1">
      <c r="A14" s="778"/>
      <c r="B14" s="778"/>
      <c r="C14" s="781"/>
      <c r="D14" s="781"/>
      <c r="E14" s="781"/>
      <c r="F14" s="781"/>
      <c r="G14" s="782">
        <f t="shared" si="0"/>
        <v>0</v>
      </c>
    </row>
    <row r="15" spans="1:11">
      <c r="A15" s="778"/>
      <c r="B15" s="778"/>
      <c r="C15" s="781"/>
      <c r="D15" s="781"/>
      <c r="E15" s="781"/>
      <c r="F15" s="781"/>
      <c r="G15" s="782">
        <f t="shared" si="0"/>
        <v>0</v>
      </c>
    </row>
    <row r="16" spans="1:11" ht="13.15" customHeight="1">
      <c r="A16" s="778"/>
      <c r="B16" s="778"/>
      <c r="C16" s="781"/>
      <c r="D16" s="781"/>
      <c r="E16" s="781"/>
      <c r="F16" s="781"/>
      <c r="G16" s="782">
        <f t="shared" si="0"/>
        <v>0</v>
      </c>
    </row>
    <row r="17" spans="1:7">
      <c r="A17" s="778"/>
      <c r="B17" s="778"/>
      <c r="C17" s="781"/>
      <c r="D17" s="781"/>
      <c r="E17" s="781"/>
      <c r="F17" s="781"/>
      <c r="G17" s="782">
        <f t="shared" si="0"/>
        <v>0</v>
      </c>
    </row>
    <row r="18" spans="1:7" ht="13.15" customHeight="1">
      <c r="A18" s="778"/>
      <c r="B18" s="778"/>
      <c r="C18" s="781"/>
      <c r="D18" s="781"/>
      <c r="E18" s="781"/>
      <c r="F18" s="781"/>
      <c r="G18" s="782">
        <f t="shared" si="0"/>
        <v>0</v>
      </c>
    </row>
    <row r="19" spans="1:7">
      <c r="A19" s="778"/>
      <c r="B19" s="778"/>
      <c r="C19" s="781"/>
      <c r="D19" s="781"/>
      <c r="E19" s="781"/>
      <c r="F19" s="781"/>
      <c r="G19" s="782">
        <f t="shared" si="0"/>
        <v>0</v>
      </c>
    </row>
    <row r="20" spans="1:7" ht="13.15" customHeight="1">
      <c r="A20" s="778"/>
      <c r="B20" s="778"/>
      <c r="C20" s="781"/>
      <c r="D20" s="781"/>
      <c r="E20" s="781"/>
      <c r="F20" s="781"/>
      <c r="G20" s="782">
        <f t="shared" si="0"/>
        <v>0</v>
      </c>
    </row>
    <row r="21" spans="1:7">
      <c r="A21" s="778"/>
      <c r="B21" s="778"/>
      <c r="C21" s="781"/>
      <c r="D21" s="781"/>
      <c r="E21" s="781"/>
      <c r="F21" s="781"/>
      <c r="G21" s="782">
        <f t="shared" si="0"/>
        <v>0</v>
      </c>
    </row>
    <row r="22" spans="1:7" ht="13.15" customHeight="1">
      <c r="A22" s="778"/>
      <c r="B22" s="778"/>
      <c r="C22" s="781"/>
      <c r="D22" s="781"/>
      <c r="E22" s="781"/>
      <c r="F22" s="781"/>
      <c r="G22" s="782">
        <f t="shared" si="0"/>
        <v>0</v>
      </c>
    </row>
    <row r="23" spans="1:7">
      <c r="A23" s="778"/>
      <c r="B23" s="778"/>
      <c r="C23" s="781"/>
      <c r="D23" s="781"/>
      <c r="E23" s="781"/>
      <c r="F23" s="781"/>
      <c r="G23" s="782">
        <f t="shared" si="0"/>
        <v>0</v>
      </c>
    </row>
    <row r="24" spans="1:7" ht="13.15" customHeight="1">
      <c r="A24" s="778"/>
      <c r="B24" s="778"/>
      <c r="C24" s="781"/>
      <c r="D24" s="781"/>
      <c r="E24" s="781"/>
      <c r="F24" s="781"/>
      <c r="G24" s="782">
        <f t="shared" si="0"/>
        <v>0</v>
      </c>
    </row>
    <row r="25" spans="1:7">
      <c r="A25" s="778"/>
      <c r="B25" s="778"/>
      <c r="C25" s="781"/>
      <c r="D25" s="781"/>
      <c r="E25" s="781"/>
      <c r="F25" s="781"/>
      <c r="G25" s="782">
        <f t="shared" si="0"/>
        <v>0</v>
      </c>
    </row>
    <row r="26" spans="1:7" ht="13.15" customHeight="1">
      <c r="A26" s="778"/>
      <c r="B26" s="778"/>
      <c r="C26" s="781"/>
      <c r="D26" s="781"/>
      <c r="E26" s="781"/>
      <c r="F26" s="781"/>
      <c r="G26" s="782">
        <f t="shared" si="0"/>
        <v>0</v>
      </c>
    </row>
    <row r="27" spans="1:7" ht="13.5" customHeight="1">
      <c r="A27" s="778"/>
      <c r="B27" s="778"/>
      <c r="C27" s="781"/>
      <c r="D27" s="781"/>
      <c r="E27" s="781"/>
      <c r="F27" s="781"/>
      <c r="G27" s="782">
        <f>SUM(B27:F27)</f>
        <v>0</v>
      </c>
    </row>
    <row r="28" spans="1:7" ht="13.5" customHeight="1">
      <c r="A28" s="778"/>
      <c r="B28" s="778"/>
      <c r="C28" s="781"/>
      <c r="D28" s="781"/>
      <c r="E28" s="781"/>
      <c r="F28" s="781"/>
      <c r="G28" s="782">
        <f>SUM(B28:F28)</f>
        <v>0</v>
      </c>
    </row>
    <row r="29" spans="1:7" ht="13.5" customHeight="1">
      <c r="A29" s="778"/>
      <c r="B29" s="778"/>
      <c r="C29" s="781"/>
      <c r="D29" s="781"/>
      <c r="E29" s="781"/>
      <c r="F29" s="781"/>
      <c r="G29" s="782">
        <f>SUM(B29:F29)</f>
        <v>0</v>
      </c>
    </row>
    <row r="30" spans="1:7" ht="13.9" customHeight="1">
      <c r="A30" s="778"/>
      <c r="B30" s="778"/>
      <c r="C30" s="781"/>
      <c r="D30" s="781"/>
      <c r="E30" s="781"/>
      <c r="F30" s="781"/>
      <c r="G30" s="782">
        <f>SUM(B30:F30)</f>
        <v>0</v>
      </c>
    </row>
    <row r="31" spans="1:7" ht="13.5" thickBot="1">
      <c r="A31" s="370" t="s">
        <v>63</v>
      </c>
      <c r="B31" s="96">
        <f t="shared" ref="B31:G31" si="1">SUM(B11:B30)</f>
        <v>0</v>
      </c>
      <c r="C31" s="96">
        <f t="shared" si="1"/>
        <v>0</v>
      </c>
      <c r="D31" s="96">
        <f t="shared" si="1"/>
        <v>0</v>
      </c>
      <c r="E31" s="96">
        <f t="shared" si="1"/>
        <v>0</v>
      </c>
      <c r="F31" s="96">
        <f t="shared" si="1"/>
        <v>0</v>
      </c>
      <c r="G31" s="97">
        <f t="shared" si="1"/>
        <v>0</v>
      </c>
    </row>
    <row r="32" spans="1:7">
      <c r="A32" s="236"/>
      <c r="B32" s="371"/>
      <c r="C32" s="371"/>
      <c r="D32" s="371"/>
      <c r="E32" s="371"/>
      <c r="F32" s="371"/>
      <c r="G32" s="371"/>
    </row>
    <row r="33" spans="1:10">
      <c r="B33" s="372"/>
      <c r="C33" s="372"/>
      <c r="D33" s="372"/>
      <c r="E33" s="372"/>
      <c r="F33" s="373"/>
      <c r="G33" s="98"/>
      <c r="H33" s="142"/>
    </row>
    <row r="34" spans="1:10">
      <c r="B34" s="372"/>
      <c r="C34" s="372"/>
      <c r="D34" s="372"/>
      <c r="E34" s="372"/>
      <c r="F34" s="373"/>
      <c r="G34" s="373"/>
      <c r="H34" s="142"/>
    </row>
    <row r="35" spans="1:10" s="369" customFormat="1" ht="13.5" thickBot="1">
      <c r="A35" s="314" t="s">
        <v>114</v>
      </c>
      <c r="B35" s="374"/>
      <c r="C35" s="374"/>
      <c r="D35" s="374"/>
      <c r="E35" s="374"/>
      <c r="F35" s="374"/>
      <c r="G35" s="374"/>
    </row>
    <row r="36" spans="1:10" ht="29.25" customHeight="1">
      <c r="B36" s="1611" t="s">
        <v>1151</v>
      </c>
      <c r="C36" s="1612"/>
      <c r="D36" s="1612"/>
      <c r="E36" s="1612"/>
      <c r="F36" s="1612"/>
      <c r="G36" s="1613"/>
    </row>
    <row r="37" spans="1:10">
      <c r="A37" s="629" t="s">
        <v>40</v>
      </c>
      <c r="B37" s="282" t="s">
        <v>41</v>
      </c>
      <c r="C37" s="282" t="s">
        <v>42</v>
      </c>
      <c r="D37" s="282" t="s">
        <v>43</v>
      </c>
      <c r="E37" s="282" t="s">
        <v>48</v>
      </c>
      <c r="F37" s="282" t="s">
        <v>176</v>
      </c>
      <c r="G37" s="282" t="s">
        <v>399</v>
      </c>
    </row>
    <row r="38" spans="1:10" ht="89.25" customHeight="1">
      <c r="A38" s="776" t="s">
        <v>80</v>
      </c>
      <c r="B38" s="783" t="s">
        <v>306</v>
      </c>
      <c r="C38" s="783" t="s">
        <v>144</v>
      </c>
      <c r="D38" s="783" t="s">
        <v>251</v>
      </c>
      <c r="E38" s="783" t="s">
        <v>47</v>
      </c>
      <c r="F38" s="783" t="s">
        <v>355</v>
      </c>
      <c r="G38" s="784" t="s">
        <v>0</v>
      </c>
    </row>
    <row r="39" spans="1:10">
      <c r="A39" s="778"/>
      <c r="B39" s="781"/>
      <c r="C39" s="781"/>
      <c r="D39" s="781"/>
      <c r="E39" s="781"/>
      <c r="F39" s="781"/>
      <c r="G39" s="782">
        <f>SUM(B39:F39)</f>
        <v>0</v>
      </c>
      <c r="J39" s="719"/>
    </row>
    <row r="40" spans="1:10" ht="13.15" customHeight="1">
      <c r="A40" s="778"/>
      <c r="B40" s="778"/>
      <c r="C40" s="781"/>
      <c r="D40" s="781"/>
      <c r="E40" s="781"/>
      <c r="F40" s="781"/>
      <c r="G40" s="782">
        <f t="shared" ref="G40:G54" si="2">SUM(B40:F40)</f>
        <v>0</v>
      </c>
      <c r="J40" s="719"/>
    </row>
    <row r="41" spans="1:10">
      <c r="A41" s="778"/>
      <c r="B41" s="778"/>
      <c r="C41" s="781"/>
      <c r="D41" s="781"/>
      <c r="E41" s="781"/>
      <c r="F41" s="781"/>
      <c r="G41" s="782">
        <f t="shared" si="2"/>
        <v>0</v>
      </c>
      <c r="J41" s="719"/>
    </row>
    <row r="42" spans="1:10" ht="13.15" customHeight="1">
      <c r="A42" s="778"/>
      <c r="B42" s="778"/>
      <c r="C42" s="781"/>
      <c r="D42" s="781"/>
      <c r="E42" s="781"/>
      <c r="F42" s="781"/>
      <c r="G42" s="782">
        <f t="shared" si="2"/>
        <v>0</v>
      </c>
      <c r="J42" s="719"/>
    </row>
    <row r="43" spans="1:10">
      <c r="A43" s="778"/>
      <c r="B43" s="778"/>
      <c r="C43" s="781"/>
      <c r="D43" s="781"/>
      <c r="E43" s="781"/>
      <c r="F43" s="781"/>
      <c r="G43" s="782">
        <f t="shared" si="2"/>
        <v>0</v>
      </c>
      <c r="J43" s="719"/>
    </row>
    <row r="44" spans="1:10" ht="13.15" customHeight="1">
      <c r="A44" s="778"/>
      <c r="B44" s="778"/>
      <c r="C44" s="781"/>
      <c r="D44" s="781"/>
      <c r="E44" s="781"/>
      <c r="F44" s="781"/>
      <c r="G44" s="782">
        <f t="shared" si="2"/>
        <v>0</v>
      </c>
      <c r="J44" s="719"/>
    </row>
    <row r="45" spans="1:10">
      <c r="A45" s="778"/>
      <c r="B45" s="778"/>
      <c r="C45" s="781"/>
      <c r="D45" s="781"/>
      <c r="E45" s="781"/>
      <c r="F45" s="781"/>
      <c r="G45" s="782">
        <f t="shared" si="2"/>
        <v>0</v>
      </c>
      <c r="J45" s="719"/>
    </row>
    <row r="46" spans="1:10" ht="13.15" customHeight="1">
      <c r="A46" s="778"/>
      <c r="B46" s="778"/>
      <c r="C46" s="781"/>
      <c r="D46" s="781"/>
      <c r="E46" s="781"/>
      <c r="F46" s="781"/>
      <c r="G46" s="782">
        <f t="shared" si="2"/>
        <v>0</v>
      </c>
      <c r="J46" s="719"/>
    </row>
    <row r="47" spans="1:10">
      <c r="A47" s="778"/>
      <c r="B47" s="778"/>
      <c r="C47" s="781"/>
      <c r="D47" s="781"/>
      <c r="E47" s="781"/>
      <c r="F47" s="781"/>
      <c r="G47" s="782">
        <f t="shared" si="2"/>
        <v>0</v>
      </c>
      <c r="J47" s="719"/>
    </row>
    <row r="48" spans="1:10" ht="13.15" customHeight="1">
      <c r="A48" s="778"/>
      <c r="B48" s="778"/>
      <c r="C48" s="781"/>
      <c r="D48" s="781"/>
      <c r="E48" s="781"/>
      <c r="F48" s="781"/>
      <c r="G48" s="782">
        <f t="shared" si="2"/>
        <v>0</v>
      </c>
      <c r="J48" s="719"/>
    </row>
    <row r="49" spans="1:10">
      <c r="A49" s="778"/>
      <c r="B49" s="778"/>
      <c r="C49" s="781"/>
      <c r="D49" s="781"/>
      <c r="E49" s="781"/>
      <c r="F49" s="781"/>
      <c r="G49" s="782">
        <f t="shared" si="2"/>
        <v>0</v>
      </c>
      <c r="J49" s="719"/>
    </row>
    <row r="50" spans="1:10" ht="13.15" customHeight="1">
      <c r="A50" s="778"/>
      <c r="B50" s="778"/>
      <c r="C50" s="781"/>
      <c r="D50" s="781"/>
      <c r="E50" s="781"/>
      <c r="F50" s="781"/>
      <c r="G50" s="782">
        <f t="shared" si="2"/>
        <v>0</v>
      </c>
      <c r="J50" s="719"/>
    </row>
    <row r="51" spans="1:10">
      <c r="A51" s="778"/>
      <c r="B51" s="778"/>
      <c r="C51" s="781"/>
      <c r="D51" s="781"/>
      <c r="E51" s="781"/>
      <c r="F51" s="781"/>
      <c r="G51" s="782">
        <f t="shared" si="2"/>
        <v>0</v>
      </c>
      <c r="J51" s="719"/>
    </row>
    <row r="52" spans="1:10" ht="13.15" customHeight="1">
      <c r="A52" s="778"/>
      <c r="B52" s="778"/>
      <c r="C52" s="781"/>
      <c r="D52" s="781"/>
      <c r="E52" s="781"/>
      <c r="F52" s="781"/>
      <c r="G52" s="782">
        <f t="shared" si="2"/>
        <v>0</v>
      </c>
      <c r="J52" s="719"/>
    </row>
    <row r="53" spans="1:10">
      <c r="A53" s="778"/>
      <c r="B53" s="778"/>
      <c r="C53" s="781"/>
      <c r="D53" s="781"/>
      <c r="E53" s="781"/>
      <c r="F53" s="781"/>
      <c r="G53" s="782">
        <f t="shared" si="2"/>
        <v>0</v>
      </c>
      <c r="J53" s="719"/>
    </row>
    <row r="54" spans="1:10" ht="13.15" customHeight="1">
      <c r="A54" s="778"/>
      <c r="B54" s="778"/>
      <c r="C54" s="781"/>
      <c r="D54" s="781"/>
      <c r="E54" s="781"/>
      <c r="F54" s="781"/>
      <c r="G54" s="782">
        <f t="shared" si="2"/>
        <v>0</v>
      </c>
      <c r="J54" s="719"/>
    </row>
    <row r="55" spans="1:10">
      <c r="A55" s="778"/>
      <c r="B55" s="778"/>
      <c r="C55" s="781"/>
      <c r="D55" s="781"/>
      <c r="E55" s="781"/>
      <c r="F55" s="781"/>
      <c r="G55" s="782">
        <f>SUM(B55:F55)</f>
        <v>0</v>
      </c>
      <c r="J55" s="719"/>
    </row>
    <row r="56" spans="1:10" ht="13.15" customHeight="1">
      <c r="A56" s="778"/>
      <c r="B56" s="778"/>
      <c r="C56" s="781"/>
      <c r="D56" s="781"/>
      <c r="E56" s="781"/>
      <c r="F56" s="781"/>
      <c r="G56" s="782">
        <f>SUM(B56:F56)</f>
        <v>0</v>
      </c>
      <c r="J56" s="58"/>
    </row>
    <row r="57" spans="1:10">
      <c r="A57" s="778"/>
      <c r="B57" s="778"/>
      <c r="C57" s="781"/>
      <c r="D57" s="781"/>
      <c r="E57" s="781"/>
      <c r="F57" s="781"/>
      <c r="G57" s="782">
        <f>SUM(B57:F57)</f>
        <v>0</v>
      </c>
      <c r="J57" s="719"/>
    </row>
    <row r="58" spans="1:10" ht="13.9" customHeight="1">
      <c r="A58" s="778"/>
      <c r="B58" s="778"/>
      <c r="C58" s="781"/>
      <c r="D58" s="781"/>
      <c r="E58" s="781"/>
      <c r="F58" s="781"/>
      <c r="G58" s="782">
        <f>SUM(B58:F58)</f>
        <v>0</v>
      </c>
      <c r="J58" s="719"/>
    </row>
    <row r="59" spans="1:10" ht="13.5" thickBot="1">
      <c r="A59" s="370" t="s">
        <v>63</v>
      </c>
      <c r="B59" s="96">
        <f t="shared" ref="B59:G59" si="3">SUM(B39:B58)</f>
        <v>0</v>
      </c>
      <c r="C59" s="96">
        <f t="shared" si="3"/>
        <v>0</v>
      </c>
      <c r="D59" s="96">
        <f t="shared" si="3"/>
        <v>0</v>
      </c>
      <c r="E59" s="96">
        <f t="shared" si="3"/>
        <v>0</v>
      </c>
      <c r="F59" s="96">
        <f t="shared" si="3"/>
        <v>0</v>
      </c>
      <c r="G59" s="97">
        <f t="shared" si="3"/>
        <v>0</v>
      </c>
    </row>
    <row r="60" spans="1:10">
      <c r="B60" s="372"/>
      <c r="C60" s="372"/>
      <c r="D60" s="372"/>
      <c r="E60" s="372"/>
      <c r="F60" s="372"/>
      <c r="G60" s="372"/>
    </row>
    <row r="63" spans="1:10">
      <c r="A63" s="635" t="s">
        <v>7</v>
      </c>
    </row>
    <row r="64" spans="1:10">
      <c r="A64" s="375"/>
      <c r="B64" s="135"/>
      <c r="C64" s="135"/>
      <c r="D64" s="135"/>
      <c r="E64" s="135"/>
    </row>
    <row r="65" spans="1:9" s="49" customFormat="1" ht="30" customHeight="1">
      <c r="A65" s="1607" t="s">
        <v>362</v>
      </c>
      <c r="B65" s="1607"/>
      <c r="C65" s="1607"/>
      <c r="D65" s="1607"/>
      <c r="E65" s="1607"/>
      <c r="F65" s="1607"/>
      <c r="G65" s="1607"/>
    </row>
    <row r="66" spans="1:9" s="49" customFormat="1">
      <c r="A66" s="720"/>
      <c r="B66" s="720"/>
      <c r="C66" s="720"/>
      <c r="D66" s="720"/>
      <c r="E66" s="720"/>
      <c r="F66" s="720"/>
      <c r="G66" s="720"/>
    </row>
    <row r="67" spans="1:9" s="48" customFormat="1" ht="23.25" customHeight="1">
      <c r="A67" s="61" t="s">
        <v>364</v>
      </c>
      <c r="B67" s="34"/>
      <c r="C67" s="34"/>
      <c r="D67" s="34"/>
      <c r="E67" s="34"/>
      <c r="F67" s="34"/>
      <c r="G67" s="34"/>
    </row>
    <row r="68" spans="1:9" s="48" customFormat="1" ht="24.75" customHeight="1">
      <c r="A68" s="61" t="s">
        <v>365</v>
      </c>
      <c r="B68" s="34"/>
      <c r="C68" s="35"/>
      <c r="D68" s="35"/>
      <c r="E68" s="34"/>
      <c r="F68" s="34"/>
      <c r="G68" s="34"/>
    </row>
    <row r="69" spans="1:9" s="48" customFormat="1" ht="24.75" customHeight="1">
      <c r="A69" s="61" t="s">
        <v>366</v>
      </c>
      <c r="B69" s="33"/>
      <c r="C69" s="33"/>
      <c r="D69" s="33"/>
      <c r="E69" s="33"/>
      <c r="F69" s="33"/>
      <c r="G69" s="33"/>
      <c r="H69" s="47"/>
      <c r="I69" s="47"/>
    </row>
    <row r="70" spans="1:9" s="48" customFormat="1" ht="19.5" customHeight="1">
      <c r="A70" s="47"/>
      <c r="B70" s="47"/>
      <c r="C70" s="47"/>
      <c r="D70" s="47"/>
      <c r="E70" s="47"/>
      <c r="F70" s="47"/>
      <c r="G70" s="47"/>
      <c r="H70" s="47"/>
      <c r="I70" s="47"/>
    </row>
    <row r="71" spans="1:9" ht="45" customHeight="1">
      <c r="A71" s="1606" t="s">
        <v>309</v>
      </c>
      <c r="B71" s="1606"/>
      <c r="C71" s="1606"/>
      <c r="D71" s="1606"/>
      <c r="E71" s="1606"/>
      <c r="F71" s="1606"/>
      <c r="G71" s="1606"/>
      <c r="H71" s="273"/>
    </row>
    <row r="72" spans="1:9" ht="12" customHeight="1">
      <c r="A72" s="659"/>
      <c r="B72" s="659"/>
      <c r="C72" s="659"/>
      <c r="D72" s="659"/>
      <c r="E72" s="659"/>
      <c r="F72" s="659"/>
      <c r="G72" s="659"/>
      <c r="H72" s="273"/>
    </row>
    <row r="73" spans="1:9" s="48" customFormat="1" ht="14.25">
      <c r="A73" s="462" t="s">
        <v>264</v>
      </c>
      <c r="B73" s="653"/>
      <c r="C73" s="653"/>
      <c r="D73" s="653"/>
      <c r="E73" s="653"/>
      <c r="F73" s="653"/>
      <c r="G73" s="653"/>
      <c r="H73" s="653"/>
      <c r="I73" s="653"/>
    </row>
    <row r="74" spans="1:9" s="48" customFormat="1">
      <c r="A74" s="640"/>
      <c r="B74" s="640"/>
      <c r="C74" s="640"/>
      <c r="D74" s="640"/>
      <c r="E74" s="640"/>
      <c r="F74" s="640"/>
      <c r="G74" s="640"/>
      <c r="H74" s="640"/>
      <c r="I74" s="640"/>
    </row>
    <row r="75" spans="1:9" s="48" customFormat="1">
      <c r="A75" s="461"/>
      <c r="B75" s="461"/>
      <c r="C75" s="461"/>
      <c r="D75" s="461"/>
      <c r="E75" s="461"/>
      <c r="F75" s="461"/>
      <c r="G75" s="461"/>
      <c r="H75" s="640"/>
      <c r="I75" s="640"/>
    </row>
    <row r="76" spans="1:9" s="48" customFormat="1">
      <c r="A76" s="460"/>
      <c r="B76" s="460"/>
      <c r="C76" s="460"/>
      <c r="D76" s="460"/>
      <c r="E76" s="460"/>
      <c r="F76" s="460"/>
      <c r="G76" s="460"/>
      <c r="H76" s="640"/>
      <c r="I76" s="640"/>
    </row>
    <row r="77" spans="1:9" s="48" customFormat="1">
      <c r="A77" s="461"/>
      <c r="B77" s="461"/>
      <c r="C77" s="461"/>
      <c r="D77" s="461"/>
      <c r="E77" s="461"/>
      <c r="F77" s="461"/>
      <c r="G77" s="461"/>
      <c r="H77" s="640"/>
      <c r="I77" s="640"/>
    </row>
    <row r="78" spans="1:9" s="48" customFormat="1">
      <c r="A78" s="460"/>
      <c r="B78" s="460"/>
      <c r="C78" s="460"/>
      <c r="D78" s="460"/>
      <c r="E78" s="460"/>
      <c r="F78" s="460"/>
      <c r="G78" s="460"/>
      <c r="H78" s="640"/>
      <c r="I78" s="640"/>
    </row>
    <row r="79" spans="1:9" s="48" customFormat="1">
      <c r="A79" s="461"/>
      <c r="B79" s="461"/>
      <c r="C79" s="461"/>
      <c r="D79" s="461"/>
      <c r="E79" s="461"/>
      <c r="F79" s="461"/>
      <c r="G79" s="461"/>
      <c r="H79" s="640"/>
      <c r="I79" s="640"/>
    </row>
    <row r="80" spans="1:9" s="48" customFormat="1">
      <c r="A80" s="717"/>
      <c r="B80" s="717"/>
      <c r="C80" s="717"/>
      <c r="D80" s="717"/>
      <c r="E80" s="640"/>
      <c r="F80" s="640"/>
      <c r="G80" s="640"/>
      <c r="H80" s="640"/>
      <c r="I80" s="640"/>
    </row>
    <row r="81" spans="1:7" ht="30.75" customHeight="1">
      <c r="A81" s="60" t="s">
        <v>24</v>
      </c>
      <c r="B81" s="38"/>
      <c r="C81" s="135"/>
      <c r="D81" s="135"/>
      <c r="E81" s="135"/>
      <c r="F81" s="135"/>
      <c r="G81" s="135"/>
    </row>
    <row r="82" spans="1:7">
      <c r="A82" s="710" t="s">
        <v>346</v>
      </c>
      <c r="B82" s="135"/>
      <c r="C82" s="135"/>
      <c r="D82" s="135"/>
      <c r="E82" s="135"/>
      <c r="F82" s="135"/>
      <c r="G82" s="135"/>
    </row>
    <row r="83" spans="1:7" ht="26.25" customHeight="1">
      <c r="A83" s="60" t="s">
        <v>33</v>
      </c>
      <c r="B83" s="38"/>
      <c r="C83" s="135"/>
      <c r="D83" s="135"/>
      <c r="E83" s="135"/>
      <c r="F83" s="135"/>
      <c r="G83" s="135"/>
    </row>
    <row r="84" spans="1:7">
      <c r="A84" s="135"/>
      <c r="B84" s="135"/>
      <c r="C84" s="135"/>
      <c r="D84" s="135"/>
      <c r="E84" s="135"/>
    </row>
    <row r="85" spans="1:7" ht="29.25" customHeight="1">
      <c r="A85" s="60" t="s">
        <v>25</v>
      </c>
      <c r="B85" s="38"/>
      <c r="C85" s="135"/>
      <c r="D85" s="135"/>
      <c r="E85" s="135"/>
    </row>
    <row r="86" spans="1:7">
      <c r="A86" s="710" t="s">
        <v>347</v>
      </c>
      <c r="B86" s="135"/>
      <c r="C86" s="135"/>
      <c r="D86" s="135"/>
      <c r="E86" s="135"/>
    </row>
    <row r="87" spans="1:7">
      <c r="A87" s="135"/>
      <c r="B87" s="135"/>
      <c r="C87" s="135"/>
      <c r="D87" s="135"/>
      <c r="E87" s="135"/>
    </row>
    <row r="88" spans="1:7">
      <c r="A88" s="60" t="s">
        <v>35</v>
      </c>
      <c r="B88" s="37"/>
    </row>
  </sheetData>
  <sheetProtection formatCells="0" formatColumns="0" formatRows="0" insertRows="0"/>
  <mergeCells count="8">
    <mergeCell ref="A71:G71"/>
    <mergeCell ref="A65:G65"/>
    <mergeCell ref="A1:G1"/>
    <mergeCell ref="B8:G8"/>
    <mergeCell ref="B36:G36"/>
    <mergeCell ref="A2:G2"/>
    <mergeCell ref="A3:G3"/>
    <mergeCell ref="D5:G5"/>
  </mergeCells>
  <phoneticPr fontId="26" type="noConversion"/>
  <pageMargins left="0.5" right="0.5" top="0.75" bottom="0.5" header="0.5" footer="0.5"/>
  <pageSetup paperSize="3" scale="78" orientation="portrait" cellComments="asDisplayed"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ICP!$A:$A</xm:f>
          </x14:formula1>
          <xm:sqref>A11:A30</xm:sqref>
        </x14:dataValidation>
        <x14:dataValidation type="list" allowBlank="1" showInputMessage="1" showErrorMessage="1">
          <x14:formula1>
            <xm:f>ICP!$A:$A</xm:f>
          </x14:formula1>
          <xm:sqref>A39:A58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106"/>
  <sheetViews>
    <sheetView showGridLines="0" topLeftCell="A38" zoomScale="110" zoomScaleNormal="110" workbookViewId="0">
      <selection activeCell="A41" sqref="A41"/>
    </sheetView>
  </sheetViews>
  <sheetFormatPr defaultColWidth="9.140625" defaultRowHeight="12.75"/>
  <cols>
    <col min="1" max="1" width="53.28515625" style="48" customWidth="1"/>
    <col min="2" max="2" width="13.5703125" style="48" customWidth="1"/>
    <col min="3" max="3" width="18.85546875" style="48" customWidth="1"/>
    <col min="4" max="4" width="17.28515625" style="48" customWidth="1"/>
    <col min="5" max="5" width="16.5703125" style="48" customWidth="1"/>
    <col min="6" max="6" width="17.28515625" style="48" customWidth="1"/>
    <col min="7" max="7" width="17" style="48" customWidth="1"/>
    <col min="8" max="8" width="13.140625" style="48" customWidth="1"/>
    <col min="9" max="9" width="12.7109375" style="48" customWidth="1"/>
    <col min="10" max="10" width="11.28515625" style="48" bestFit="1" customWidth="1"/>
    <col min="11" max="11" width="31" style="1301" customWidth="1"/>
    <col min="12" max="12" width="15" style="1300" bestFit="1" customWidth="1"/>
    <col min="13" max="13" width="9.140625" style="1301"/>
    <col min="14" max="14" width="15" style="1301" bestFit="1" customWidth="1"/>
    <col min="15" max="15" width="9.140625" style="1301"/>
    <col min="16" max="16" width="14" style="1301" bestFit="1" customWidth="1"/>
    <col min="17" max="17" width="9.140625" style="1301"/>
    <col min="18" max="18" width="15" style="1301" bestFit="1" customWidth="1"/>
    <col min="19" max="16384" width="9.140625" style="48"/>
  </cols>
  <sheetData>
    <row r="1" spans="1:18" ht="15.75">
      <c r="A1" s="1562" t="str">
        <f>'Tab Contents'!A1:C1</f>
        <v>2017-18 PUBLIC ACCOUNTS</v>
      </c>
      <c r="B1" s="1562"/>
      <c r="C1" s="1562"/>
      <c r="D1" s="1562"/>
      <c r="E1" s="1562"/>
      <c r="F1" s="1562"/>
      <c r="G1" s="1562"/>
      <c r="H1" s="1562"/>
      <c r="I1" s="1562"/>
    </row>
    <row r="2" spans="1:18" ht="15.75">
      <c r="A2" s="1636" t="s">
        <v>186</v>
      </c>
      <c r="B2" s="1636"/>
      <c r="C2" s="1636"/>
      <c r="D2" s="1636"/>
      <c r="E2" s="1636"/>
      <c r="F2" s="1636"/>
      <c r="G2" s="1636"/>
      <c r="H2" s="1636"/>
      <c r="I2" s="1636"/>
    </row>
    <row r="3" spans="1:18" ht="15.75" thickBot="1">
      <c r="A3" s="1569" t="s">
        <v>17</v>
      </c>
      <c r="B3" s="1569"/>
      <c r="C3" s="1569"/>
      <c r="D3" s="1569"/>
      <c r="E3" s="1569"/>
      <c r="F3" s="1569"/>
      <c r="G3" s="1569"/>
      <c r="H3" s="1569"/>
      <c r="I3" s="1569"/>
    </row>
    <row r="4" spans="1:18" ht="13.5" thickBot="1">
      <c r="A4" s="280"/>
      <c r="B4" s="280"/>
      <c r="C4" s="280"/>
      <c r="D4" s="280"/>
    </row>
    <row r="5" spans="1:18" ht="16.149999999999999" customHeight="1" thickBot="1">
      <c r="A5" s="239" t="str">
        <f>'Form 2A'!A5:D5</f>
        <v>OTHER GOVERNMENT ORGANIZATION NAME:</v>
      </c>
      <c r="B5" s="1532">
        <f>'Form 2A'!B5:D5</f>
        <v>0</v>
      </c>
      <c r="C5" s="1533"/>
      <c r="D5" s="1534"/>
    </row>
    <row r="6" spans="1:18">
      <c r="A6" s="335"/>
      <c r="B6" s="336"/>
      <c r="C6" s="280"/>
      <c r="D6" s="280"/>
    </row>
    <row r="7" spans="1:18" ht="13.5" thickBot="1">
      <c r="A7" s="337" t="s">
        <v>120</v>
      </c>
      <c r="B7" s="338"/>
      <c r="C7" s="338"/>
      <c r="D7" s="280"/>
    </row>
    <row r="8" spans="1:18" ht="12.75" customHeight="1">
      <c r="A8" s="1563" t="s">
        <v>82</v>
      </c>
      <c r="B8" s="1567" t="s">
        <v>69</v>
      </c>
      <c r="C8" s="655" t="s">
        <v>13</v>
      </c>
      <c r="D8" s="339" t="s">
        <v>13</v>
      </c>
      <c r="E8" s="270" t="s">
        <v>13</v>
      </c>
      <c r="F8" s="242" t="s">
        <v>207</v>
      </c>
      <c r="G8" s="1526" t="s">
        <v>339</v>
      </c>
      <c r="H8" s="1527"/>
      <c r="I8" s="1528"/>
    </row>
    <row r="9" spans="1:18" ht="46.5" customHeight="1">
      <c r="A9" s="1564"/>
      <c r="B9" s="1568"/>
      <c r="C9" s="282" t="str">
        <f>+'Form 2C'!C9</f>
        <v>March 31, 2018 ($000's)</v>
      </c>
      <c r="D9" s="282" t="str">
        <f>+'Form 2C'!D9</f>
        <v>March 31, 2017 ($000's)</v>
      </c>
      <c r="E9" s="271" t="s">
        <v>166</v>
      </c>
      <c r="F9" s="244" t="s">
        <v>166</v>
      </c>
      <c r="G9" s="1529"/>
      <c r="H9" s="1530"/>
      <c r="I9" s="1531"/>
      <c r="K9" s="1311"/>
    </row>
    <row r="10" spans="1:18" ht="15" customHeight="1">
      <c r="A10" s="346" t="s">
        <v>85</v>
      </c>
      <c r="B10" s="487"/>
      <c r="C10" s="356"/>
      <c r="D10" s="357"/>
      <c r="E10" s="92">
        <f>(C12+C13+C15+C16+C18+C19+C20+C21)-(D12+D13+D15+D16+D18+D19+D20+D21)</f>
        <v>16581.333749999991</v>
      </c>
      <c r="F10" s="91">
        <f>E10/(D12+D13+D15+D16+D18+D19+D20+D21)</f>
        <v>0.10413863443855428</v>
      </c>
      <c r="G10" s="1408" t="s">
        <v>2606</v>
      </c>
      <c r="H10" s="1409"/>
      <c r="I10" s="1410"/>
      <c r="K10" s="1311"/>
      <c r="L10" s="1303"/>
      <c r="P10" s="1308"/>
    </row>
    <row r="11" spans="1:18" ht="15" customHeight="1">
      <c r="A11" s="347" t="s">
        <v>38</v>
      </c>
      <c r="B11" s="488"/>
      <c r="C11" s="358"/>
      <c r="D11" s="359"/>
      <c r="E11" s="256"/>
      <c r="F11" s="78"/>
      <c r="G11" s="1411"/>
      <c r="H11" s="1412"/>
      <c r="I11" s="1413"/>
      <c r="P11" s="1308"/>
    </row>
    <row r="12" spans="1:18" ht="15" customHeight="1">
      <c r="A12" s="348" t="s">
        <v>297</v>
      </c>
      <c r="B12" s="795" t="s">
        <v>142</v>
      </c>
      <c r="C12" s="1281">
        <v>0</v>
      </c>
      <c r="D12" s="93"/>
      <c r="E12" s="256"/>
      <c r="F12" s="78"/>
      <c r="G12" s="1411"/>
      <c r="H12" s="1412"/>
      <c r="I12" s="1413"/>
      <c r="P12" s="1308"/>
    </row>
    <row r="13" spans="1:18" ht="15" customHeight="1">
      <c r="A13" s="349" t="s">
        <v>295</v>
      </c>
      <c r="B13" s="1277"/>
      <c r="C13" s="94"/>
      <c r="D13" s="93">
        <v>0</v>
      </c>
      <c r="E13" s="256"/>
      <c r="F13" s="78"/>
      <c r="G13" s="1411"/>
      <c r="H13" s="1412"/>
      <c r="I13" s="1413"/>
      <c r="K13" s="1311"/>
      <c r="P13" s="1320"/>
      <c r="Q13" s="1311"/>
      <c r="R13" s="1320"/>
    </row>
    <row r="14" spans="1:18" ht="15" customHeight="1">
      <c r="A14" s="347" t="s">
        <v>134</v>
      </c>
      <c r="B14" s="795"/>
      <c r="C14" s="447"/>
      <c r="D14" s="448"/>
      <c r="E14" s="256"/>
      <c r="F14" s="78"/>
      <c r="G14" s="1411"/>
      <c r="H14" s="1412"/>
      <c r="I14" s="1413"/>
    </row>
    <row r="15" spans="1:18" ht="15" customHeight="1">
      <c r="A15" s="348" t="s">
        <v>297</v>
      </c>
      <c r="B15" s="795" t="s">
        <v>143</v>
      </c>
      <c r="C15" s="1281">
        <v>530.1</v>
      </c>
      <c r="D15" s="95">
        <v>775.92705000000001</v>
      </c>
      <c r="E15" s="256"/>
      <c r="F15" s="78"/>
      <c r="G15" s="1411"/>
      <c r="H15" s="1412"/>
      <c r="I15" s="1413"/>
    </row>
    <row r="16" spans="1:18" ht="15" customHeight="1">
      <c r="A16" s="350" t="s">
        <v>295</v>
      </c>
      <c r="B16" s="795"/>
      <c r="C16" s="95"/>
      <c r="D16" s="95"/>
      <c r="E16" s="256"/>
      <c r="F16" s="78"/>
      <c r="G16" s="1411"/>
      <c r="H16" s="1412"/>
      <c r="I16" s="1413"/>
      <c r="L16" s="1303"/>
      <c r="N16" s="1303"/>
      <c r="P16" s="1311"/>
    </row>
    <row r="17" spans="1:18" ht="15" customHeight="1">
      <c r="A17" s="347" t="s">
        <v>135</v>
      </c>
      <c r="B17" s="795"/>
      <c r="C17" s="447"/>
      <c r="D17" s="448"/>
      <c r="E17" s="256"/>
      <c r="F17" s="78"/>
      <c r="G17" s="1411"/>
      <c r="H17" s="1412"/>
      <c r="I17" s="1413"/>
    </row>
    <row r="18" spans="1:18" ht="15" customHeight="1">
      <c r="A18" s="351" t="s">
        <v>241</v>
      </c>
      <c r="B18" s="795"/>
      <c r="C18" s="95"/>
      <c r="D18" s="95"/>
      <c r="E18" s="256"/>
      <c r="F18" s="78"/>
      <c r="G18" s="1411"/>
      <c r="H18" s="1412"/>
      <c r="I18" s="1413"/>
      <c r="K18" s="1311"/>
    </row>
    <row r="19" spans="1:18" ht="15" customHeight="1">
      <c r="A19" s="351" t="s">
        <v>242</v>
      </c>
      <c r="B19" s="488"/>
      <c r="C19" s="1292">
        <v>6252.07</v>
      </c>
      <c r="D19" s="1336">
        <v>4968.6130000000003</v>
      </c>
      <c r="E19" s="256"/>
      <c r="F19" s="78"/>
      <c r="G19" s="1411"/>
      <c r="H19" s="1412"/>
      <c r="I19" s="1413"/>
      <c r="K19" s="1311"/>
      <c r="N19" s="1300"/>
      <c r="P19" s="1320"/>
    </row>
    <row r="20" spans="1:18" ht="15" customHeight="1">
      <c r="A20" s="351" t="s">
        <v>243</v>
      </c>
      <c r="B20" s="488"/>
      <c r="C20" s="1292">
        <f>144743.38074-C19</f>
        <v>138491.31073999999</v>
      </c>
      <c r="D20" s="1282">
        <f>133763.34553-D19</f>
        <v>128794.73252999999</v>
      </c>
      <c r="E20" s="256"/>
      <c r="F20" s="78"/>
      <c r="G20" s="1411"/>
      <c r="H20" s="1412"/>
      <c r="I20" s="1413"/>
      <c r="J20" s="147" t="s">
        <v>122</v>
      </c>
      <c r="K20" s="1311"/>
      <c r="N20" s="1300"/>
      <c r="P20" s="1320"/>
    </row>
    <row r="21" spans="1:18" ht="15" customHeight="1">
      <c r="A21" s="348" t="s">
        <v>136</v>
      </c>
      <c r="B21" s="1298" t="s">
        <v>122</v>
      </c>
      <c r="C21" s="1292">
        <f>16778.8186+13752.68699</f>
        <v>30531.505590000001</v>
      </c>
      <c r="D21" s="1337">
        <v>24684.38</v>
      </c>
      <c r="E21" s="256"/>
      <c r="F21" s="78"/>
      <c r="G21" s="1414"/>
      <c r="H21" s="1415"/>
      <c r="I21" s="1416"/>
      <c r="J21" s="147" t="s">
        <v>122</v>
      </c>
      <c r="K21" s="1303" t="s">
        <v>122</v>
      </c>
      <c r="L21" s="1303" t="s">
        <v>122</v>
      </c>
      <c r="N21" s="1303"/>
      <c r="P21" s="1320"/>
    </row>
    <row r="22" spans="1:18" ht="15" customHeight="1">
      <c r="A22" s="352" t="s">
        <v>87</v>
      </c>
      <c r="B22" s="795"/>
      <c r="C22" s="447"/>
      <c r="D22" s="448"/>
      <c r="E22" s="92">
        <f>(C23+C24+C25)-(D23+D24+D25)</f>
        <v>0</v>
      </c>
      <c r="F22" s="91" t="e">
        <f>E22/(D23+D24+D25)</f>
        <v>#DIV/0!</v>
      </c>
      <c r="G22" s="1553"/>
      <c r="H22" s="1545"/>
      <c r="I22" s="1546"/>
      <c r="K22" s="1334" t="s">
        <v>122</v>
      </c>
      <c r="L22" s="1315" t="s">
        <v>122</v>
      </c>
      <c r="N22" s="1300"/>
      <c r="P22" s="1320"/>
    </row>
    <row r="23" spans="1:18" ht="15" customHeight="1">
      <c r="A23" s="347" t="s">
        <v>137</v>
      </c>
      <c r="B23" s="795"/>
      <c r="C23" s="95"/>
      <c r="D23" s="95"/>
      <c r="E23" s="256"/>
      <c r="F23" s="78"/>
      <c r="G23" s="1547"/>
      <c r="H23" s="1548"/>
      <c r="I23" s="1549"/>
      <c r="K23" s="1311"/>
      <c r="N23" s="1300"/>
      <c r="P23" s="1320"/>
    </row>
    <row r="24" spans="1:18" ht="15" customHeight="1">
      <c r="A24" s="353" t="s">
        <v>296</v>
      </c>
      <c r="B24" s="796" t="s">
        <v>60</v>
      </c>
      <c r="C24" s="1281">
        <v>0</v>
      </c>
      <c r="D24" s="1281">
        <v>0</v>
      </c>
      <c r="E24" s="256"/>
      <c r="F24" s="78"/>
      <c r="G24" s="1547"/>
      <c r="H24" s="1548"/>
      <c r="I24" s="1549"/>
      <c r="K24" s="1311"/>
      <c r="N24" s="1300"/>
      <c r="P24" s="1320"/>
    </row>
    <row r="25" spans="1:18" ht="15" customHeight="1">
      <c r="A25" s="353" t="s">
        <v>272</v>
      </c>
      <c r="B25" s="796"/>
      <c r="C25" s="95"/>
      <c r="D25" s="95"/>
      <c r="E25" s="256"/>
      <c r="F25" s="78"/>
      <c r="G25" s="1550"/>
      <c r="H25" s="1551"/>
      <c r="I25" s="1552"/>
      <c r="M25" s="1303"/>
      <c r="N25" s="1300"/>
      <c r="P25" s="1300"/>
      <c r="R25" s="1314"/>
    </row>
    <row r="26" spans="1:18" ht="15" customHeight="1">
      <c r="A26" s="354" t="s">
        <v>184</v>
      </c>
      <c r="B26" s="796" t="s">
        <v>122</v>
      </c>
      <c r="C26" s="447"/>
      <c r="D26" s="448"/>
      <c r="E26" s="92">
        <f>(C27+C28+C29)-(D27+D28+D29)</f>
        <v>0</v>
      </c>
      <c r="F26" s="91" t="e">
        <f>E26/(D27+D28+D29)</f>
        <v>#DIV/0!</v>
      </c>
      <c r="G26" s="1553"/>
      <c r="H26" s="1545"/>
      <c r="I26" s="1546"/>
      <c r="K26" s="1320"/>
      <c r="M26" s="1303"/>
      <c r="N26" s="1300"/>
    </row>
    <row r="27" spans="1:18" ht="15" customHeight="1">
      <c r="A27" s="353" t="s">
        <v>244</v>
      </c>
      <c r="B27" s="796"/>
      <c r="C27" s="95"/>
      <c r="D27" s="95"/>
      <c r="E27" s="256"/>
      <c r="F27" s="78"/>
      <c r="G27" s="1547"/>
      <c r="H27" s="1548"/>
      <c r="I27" s="1549"/>
      <c r="N27" s="1320"/>
    </row>
    <row r="28" spans="1:18" ht="15" customHeight="1">
      <c r="A28" s="353" t="s">
        <v>296</v>
      </c>
      <c r="B28" s="796" t="s">
        <v>60</v>
      </c>
      <c r="C28" s="1281">
        <v>0</v>
      </c>
      <c r="D28" s="1281">
        <v>0</v>
      </c>
      <c r="E28" s="256"/>
      <c r="F28" s="78"/>
      <c r="G28" s="1547"/>
      <c r="H28" s="1548"/>
      <c r="I28" s="1549"/>
      <c r="L28" s="1303"/>
      <c r="N28" s="1314"/>
    </row>
    <row r="29" spans="1:18" ht="15" customHeight="1">
      <c r="A29" s="353" t="s">
        <v>298</v>
      </c>
      <c r="B29" s="796"/>
      <c r="C29" s="95"/>
      <c r="D29" s="95"/>
      <c r="E29" s="256"/>
      <c r="F29" s="78"/>
      <c r="G29" s="1547"/>
      <c r="H29" s="1548"/>
      <c r="I29" s="1549"/>
      <c r="K29" s="1311"/>
      <c r="L29" s="1321"/>
      <c r="M29" s="1311"/>
      <c r="N29" s="1322"/>
    </row>
    <row r="30" spans="1:18" ht="15" customHeight="1">
      <c r="A30" s="354" t="s">
        <v>44</v>
      </c>
      <c r="B30" s="796"/>
      <c r="C30" s="447"/>
      <c r="D30" s="448"/>
      <c r="E30" s="92">
        <f>(C31+C32+C33)-(D31+D32+D33)</f>
        <v>-2881.8359500000001</v>
      </c>
      <c r="F30" s="91">
        <f>E30/(D31+D32+D33)</f>
        <v>-1.5542642915847142</v>
      </c>
      <c r="G30" s="1494" t="s">
        <v>2596</v>
      </c>
      <c r="H30" s="1618"/>
      <c r="I30" s="1619"/>
      <c r="K30" s="1311"/>
      <c r="L30" s="1303"/>
      <c r="N30" s="1303"/>
    </row>
    <row r="31" spans="1:18" ht="15" customHeight="1">
      <c r="A31" s="803" t="s">
        <v>15</v>
      </c>
      <c r="B31" s="797"/>
      <c r="C31" s="95">
        <v>-1027.6880000000001</v>
      </c>
      <c r="D31" s="95">
        <v>1854.14795</v>
      </c>
      <c r="E31" s="256"/>
      <c r="F31" s="78"/>
      <c r="G31" s="1620"/>
      <c r="H31" s="1621"/>
      <c r="I31" s="1622"/>
      <c r="N31" s="1320"/>
    </row>
    <row r="32" spans="1:18" ht="15" customHeight="1">
      <c r="A32" s="353" t="s">
        <v>299</v>
      </c>
      <c r="B32" s="796" t="s">
        <v>140</v>
      </c>
      <c r="C32" s="1281"/>
      <c r="D32" s="1282"/>
      <c r="E32" s="256"/>
      <c r="F32" s="78"/>
      <c r="G32" s="1620"/>
      <c r="H32" s="1621"/>
      <c r="I32" s="1622"/>
      <c r="N32" s="1320"/>
    </row>
    <row r="33" spans="1:18" ht="15" customHeight="1">
      <c r="A33" s="353" t="s">
        <v>300</v>
      </c>
      <c r="B33" s="797"/>
      <c r="C33" s="95"/>
      <c r="D33" s="95"/>
      <c r="E33" s="340"/>
      <c r="F33" s="341"/>
      <c r="G33" s="1623"/>
      <c r="H33" s="1624"/>
      <c r="I33" s="1625"/>
      <c r="N33" s="1320"/>
    </row>
    <row r="34" spans="1:18" ht="15" customHeight="1">
      <c r="A34" s="354" t="s">
        <v>138</v>
      </c>
      <c r="B34" s="797"/>
      <c r="C34" s="447"/>
      <c r="D34" s="448"/>
      <c r="E34" s="92">
        <f>(C35+C36)-(D35+D36)</f>
        <v>30000</v>
      </c>
      <c r="F34" s="91">
        <f>E34/(D35+D36)</f>
        <v>0.33333333333333331</v>
      </c>
      <c r="G34" s="1408" t="s">
        <v>2594</v>
      </c>
      <c r="H34" s="1409"/>
      <c r="I34" s="1410"/>
      <c r="K34" s="1311"/>
      <c r="N34" s="1320"/>
    </row>
    <row r="35" spans="1:18" ht="15" customHeight="1">
      <c r="A35" s="353" t="s">
        <v>301</v>
      </c>
      <c r="B35" s="796" t="s">
        <v>141</v>
      </c>
      <c r="C35" s="1281">
        <v>120000</v>
      </c>
      <c r="D35" s="1282">
        <v>90000</v>
      </c>
      <c r="E35" s="340"/>
      <c r="F35" s="341"/>
      <c r="G35" s="1411"/>
      <c r="H35" s="1412"/>
      <c r="I35" s="1413"/>
      <c r="K35" s="1311"/>
      <c r="N35" s="1320"/>
    </row>
    <row r="36" spans="1:18" ht="15" customHeight="1">
      <c r="A36" s="350" t="s">
        <v>268</v>
      </c>
      <c r="B36" s="798"/>
      <c r="C36" s="1282"/>
      <c r="D36" s="1282"/>
      <c r="E36" s="340"/>
      <c r="F36" s="341"/>
      <c r="G36" s="1414"/>
      <c r="H36" s="1415"/>
      <c r="I36" s="1416"/>
      <c r="K36" s="1311"/>
      <c r="L36" s="1306"/>
      <c r="N36" s="1314"/>
    </row>
    <row r="37" spans="1:18" ht="15" customHeight="1">
      <c r="A37" s="355" t="s">
        <v>408</v>
      </c>
      <c r="B37" s="797"/>
      <c r="C37" s="447"/>
      <c r="D37" s="448"/>
      <c r="E37" s="92">
        <f>(C38+C39)-(D38+D39)</f>
        <v>0</v>
      </c>
      <c r="F37" s="91" t="e">
        <f>E37/(D38+D39)</f>
        <v>#DIV/0!</v>
      </c>
      <c r="G37" s="1544"/>
      <c r="H37" s="1545"/>
      <c r="I37" s="1546"/>
      <c r="K37" s="1311"/>
      <c r="M37" s="1300"/>
      <c r="N37" s="1300"/>
    </row>
    <row r="38" spans="1:18" ht="15" customHeight="1">
      <c r="A38" s="353" t="s">
        <v>301</v>
      </c>
      <c r="B38" s="799" t="s">
        <v>178</v>
      </c>
      <c r="C38" s="1291">
        <v>0</v>
      </c>
      <c r="D38" s="1282"/>
      <c r="E38" s="340"/>
      <c r="F38" s="341"/>
      <c r="G38" s="1547"/>
      <c r="H38" s="1548"/>
      <c r="I38" s="1549"/>
      <c r="K38" s="1311"/>
      <c r="L38" s="1302"/>
      <c r="N38" s="1323"/>
    </row>
    <row r="39" spans="1:18" ht="15" customHeight="1">
      <c r="A39" s="507" t="s">
        <v>268</v>
      </c>
      <c r="B39" s="799"/>
      <c r="C39" s="1282"/>
      <c r="D39" s="1282"/>
      <c r="E39" s="340"/>
      <c r="F39" s="341"/>
      <c r="G39" s="1550"/>
      <c r="H39" s="1551"/>
      <c r="I39" s="1552"/>
      <c r="K39" s="1311"/>
    </row>
    <row r="40" spans="1:18" ht="15" customHeight="1">
      <c r="A40" s="355" t="s">
        <v>245</v>
      </c>
      <c r="B40" s="796"/>
      <c r="C40" s="447"/>
      <c r="D40" s="448"/>
      <c r="E40" s="92">
        <f>(C41+C42)-(D41+D42)</f>
        <v>32052.544349999866</v>
      </c>
      <c r="F40" s="91">
        <f>E40/(D41+D42)</f>
        <v>1.9259159787469692E-2</v>
      </c>
      <c r="G40" s="1544" t="s">
        <v>2591</v>
      </c>
      <c r="H40" s="1554"/>
      <c r="I40" s="1555"/>
      <c r="L40" s="1306"/>
      <c r="M40" s="716"/>
    </row>
    <row r="41" spans="1:18" ht="15" customHeight="1">
      <c r="A41" s="353" t="s">
        <v>302</v>
      </c>
      <c r="B41" s="799" t="s">
        <v>177</v>
      </c>
      <c r="C41" s="1281">
        <f>H52</f>
        <v>0</v>
      </c>
      <c r="D41" s="1282">
        <v>81209</v>
      </c>
      <c r="E41" s="340"/>
      <c r="F41" s="341"/>
      <c r="G41" s="1556"/>
      <c r="H41" s="1557"/>
      <c r="I41" s="1558"/>
      <c r="J41" s="147" t="s">
        <v>122</v>
      </c>
    </row>
    <row r="42" spans="1:18" ht="15" customHeight="1" thickBot="1">
      <c r="A42" s="353" t="s">
        <v>268</v>
      </c>
      <c r="B42" s="1278"/>
      <c r="C42" s="1292">
        <f>1696327.866</f>
        <v>1696327.8659999999</v>
      </c>
      <c r="D42" s="1292">
        <v>1583066.3216500001</v>
      </c>
      <c r="E42" s="342"/>
      <c r="F42" s="343"/>
      <c r="G42" s="1626"/>
      <c r="H42" s="1627"/>
      <c r="I42" s="1628"/>
      <c r="K42" s="1324"/>
    </row>
    <row r="43" spans="1:18" ht="17.25" customHeight="1" thickTop="1" thickBot="1">
      <c r="A43" s="344" t="s">
        <v>246</v>
      </c>
      <c r="B43" s="345"/>
      <c r="C43" s="76">
        <f>SUM(C10:C42)</f>
        <v>1991105.1643300001</v>
      </c>
      <c r="D43" s="82">
        <f>SUM(D10:D42)</f>
        <v>1915353.1221799999</v>
      </c>
      <c r="E43" s="861">
        <f>C43-D43</f>
        <v>75752.04215000011</v>
      </c>
      <c r="F43" s="88">
        <f>E43/D43</f>
        <v>3.9549909242730816E-2</v>
      </c>
      <c r="G43" s="1615"/>
      <c r="H43" s="1616"/>
      <c r="I43" s="1617"/>
      <c r="J43" s="1257" t="s">
        <v>122</v>
      </c>
    </row>
    <row r="44" spans="1:18">
      <c r="A44" s="280"/>
      <c r="B44" s="280"/>
      <c r="C44" s="1255"/>
      <c r="D44" s="1260"/>
      <c r="E44" s="360"/>
      <c r="F44" s="360"/>
      <c r="L44" s="1301"/>
    </row>
    <row r="45" spans="1:18">
      <c r="A45" s="361"/>
      <c r="B45" s="361"/>
      <c r="C45" s="1673" t="s">
        <v>122</v>
      </c>
      <c r="D45" s="1259" t="s">
        <v>122</v>
      </c>
      <c r="G45" s="1307" t="s">
        <v>122</v>
      </c>
      <c r="K45" s="1325"/>
      <c r="M45" s="1311"/>
    </row>
    <row r="46" spans="1:18" s="49" customFormat="1" ht="13.5" customHeight="1">
      <c r="A46" s="1259" t="s">
        <v>122</v>
      </c>
      <c r="B46" s="1259" t="s">
        <v>122</v>
      </c>
      <c r="C46" s="1261" t="s">
        <v>122</v>
      </c>
      <c r="D46" s="362"/>
      <c r="E46" s="362"/>
      <c r="F46" s="362"/>
      <c r="G46" s="1307" t="s">
        <v>122</v>
      </c>
      <c r="K46" s="1325"/>
      <c r="L46" s="1326"/>
      <c r="M46" s="1327"/>
      <c r="N46" s="1327"/>
      <c r="O46" s="1327"/>
      <c r="P46" s="1327"/>
      <c r="Q46" s="1327"/>
      <c r="R46" s="1327"/>
    </row>
    <row r="47" spans="1:18" s="49" customFormat="1" ht="20.25" customHeight="1">
      <c r="A47" s="1441" t="s">
        <v>96</v>
      </c>
      <c r="B47" s="1441"/>
      <c r="C47" s="1442"/>
      <c r="D47" s="1442"/>
      <c r="E47" s="1442"/>
      <c r="F47" s="635"/>
      <c r="G47" s="1305" t="s">
        <v>122</v>
      </c>
      <c r="K47" s="1325"/>
      <c r="L47" s="1325"/>
      <c r="M47" s="1327"/>
      <c r="N47" s="1327"/>
      <c r="O47" s="1327"/>
      <c r="P47" s="1327"/>
      <c r="Q47" s="1327"/>
      <c r="R47" s="1327"/>
    </row>
    <row r="48" spans="1:18" s="49" customFormat="1" ht="15" customHeight="1">
      <c r="A48" s="1431" t="s">
        <v>154</v>
      </c>
      <c r="B48" s="1629"/>
      <c r="C48" s="1630" t="str">
        <f>Dates!$A$4</f>
        <v>March 31, 2018 ($000's)</v>
      </c>
      <c r="D48" s="1631"/>
      <c r="E48" s="1631"/>
      <c r="F48" s="1631"/>
      <c r="G48" s="1631"/>
      <c r="H48" s="1632"/>
      <c r="K48" s="1328"/>
      <c r="L48" s="1326"/>
      <c r="M48" s="1329"/>
      <c r="N48" s="1327"/>
      <c r="O48" s="1327"/>
      <c r="P48" s="1327"/>
      <c r="Q48" s="1327"/>
      <c r="R48" s="1327"/>
    </row>
    <row r="49" spans="1:18" s="49" customFormat="1" ht="9" customHeight="1">
      <c r="A49" s="1433"/>
      <c r="B49" s="1575"/>
      <c r="C49" s="1633"/>
      <c r="D49" s="1634"/>
      <c r="E49" s="1634"/>
      <c r="F49" s="1634"/>
      <c r="G49" s="1634"/>
      <c r="H49" s="1635"/>
      <c r="K49" s="1328"/>
      <c r="L49" s="1326"/>
      <c r="M49" s="1327"/>
      <c r="N49" s="1327"/>
      <c r="O49" s="1327"/>
      <c r="P49" s="1327"/>
      <c r="Q49" s="1327"/>
      <c r="R49" s="1327"/>
    </row>
    <row r="50" spans="1:18" s="49" customFormat="1" ht="14.25" customHeight="1">
      <c r="A50" s="1433"/>
      <c r="B50" s="1434"/>
      <c r="C50" s="363" t="s">
        <v>40</v>
      </c>
      <c r="D50" s="363" t="s">
        <v>41</v>
      </c>
      <c r="E50" s="363" t="s">
        <v>42</v>
      </c>
      <c r="F50" s="363" t="s">
        <v>43</v>
      </c>
      <c r="G50" s="363" t="s">
        <v>48</v>
      </c>
      <c r="H50" s="363" t="s">
        <v>176</v>
      </c>
      <c r="K50" s="1330"/>
      <c r="L50" s="1326"/>
      <c r="M50" s="1327"/>
      <c r="N50" s="1327"/>
      <c r="O50" s="1327"/>
      <c r="P50" s="1327"/>
      <c r="Q50" s="1327"/>
      <c r="R50" s="1327"/>
    </row>
    <row r="51" spans="1:18" s="49" customFormat="1" ht="52.5" customHeight="1">
      <c r="A51" s="1435"/>
      <c r="B51" s="1436"/>
      <c r="C51" s="264" t="s">
        <v>45</v>
      </c>
      <c r="D51" s="264" t="s">
        <v>139</v>
      </c>
      <c r="E51" s="264" t="s">
        <v>179</v>
      </c>
      <c r="F51" s="264" t="s">
        <v>134</v>
      </c>
      <c r="G51" s="264" t="s">
        <v>410</v>
      </c>
      <c r="H51" s="264" t="s">
        <v>329</v>
      </c>
      <c r="K51" s="1328"/>
      <c r="L51" s="1326"/>
      <c r="M51" s="1327"/>
      <c r="N51" s="1327"/>
      <c r="O51" s="1327"/>
      <c r="P51" s="1327"/>
      <c r="Q51" s="1327"/>
      <c r="R51" s="1327"/>
    </row>
    <row r="52" spans="1:18" s="49" customFormat="1" ht="15" customHeight="1">
      <c r="A52" s="1381"/>
      <c r="B52" s="1382"/>
      <c r="C52" s="559"/>
      <c r="D52" s="559"/>
      <c r="E52" s="559"/>
      <c r="F52" s="559"/>
      <c r="G52" s="559"/>
      <c r="H52" s="559"/>
      <c r="I52" s="1304"/>
      <c r="J52" s="1304"/>
      <c r="K52" s="1331"/>
      <c r="L52" s="1332"/>
      <c r="M52" s="1331"/>
      <c r="N52" s="1331"/>
      <c r="O52" s="1327"/>
      <c r="P52" s="1327"/>
      <c r="Q52" s="1327"/>
      <c r="R52" s="1327"/>
    </row>
    <row r="53" spans="1:18" s="49" customFormat="1" ht="15" customHeight="1">
      <c r="A53" s="1381" t="s">
        <v>601</v>
      </c>
      <c r="B53" s="1382"/>
      <c r="C53" s="559"/>
      <c r="D53" s="559">
        <f>C35</f>
        <v>120000</v>
      </c>
      <c r="E53" s="559"/>
      <c r="F53" s="559"/>
      <c r="G53" s="559"/>
      <c r="H53" s="559"/>
      <c r="K53" s="1327"/>
      <c r="L53" s="1326"/>
      <c r="M53" s="1327"/>
      <c r="N53" s="1327"/>
      <c r="O53" s="1327"/>
      <c r="P53" s="1327"/>
      <c r="Q53" s="1327"/>
      <c r="R53" s="1327"/>
    </row>
    <row r="54" spans="1:18" s="49" customFormat="1" ht="15" customHeight="1">
      <c r="A54" s="1381"/>
      <c r="B54" s="1382"/>
      <c r="C54" s="559"/>
      <c r="D54" s="559"/>
      <c r="E54" s="559"/>
      <c r="F54" s="559"/>
      <c r="G54" s="559"/>
      <c r="H54" s="559"/>
      <c r="K54" s="1327"/>
      <c r="L54" s="1326"/>
      <c r="M54" s="1327"/>
      <c r="N54" s="1327"/>
      <c r="O54" s="1327"/>
      <c r="P54" s="1327"/>
      <c r="Q54" s="1327"/>
      <c r="R54" s="1327"/>
    </row>
    <row r="55" spans="1:18" s="49" customFormat="1" ht="15" customHeight="1">
      <c r="A55" s="1381"/>
      <c r="B55" s="1382"/>
      <c r="C55" s="559"/>
      <c r="D55" s="559"/>
      <c r="E55" s="559"/>
      <c r="F55" s="559"/>
      <c r="G55" s="559"/>
      <c r="H55" s="559"/>
      <c r="K55" s="1327"/>
      <c r="L55" s="1326"/>
      <c r="M55" s="1327"/>
      <c r="N55" s="1327"/>
      <c r="O55" s="1327"/>
      <c r="P55" s="1327"/>
      <c r="Q55" s="1327"/>
      <c r="R55" s="1327"/>
    </row>
    <row r="56" spans="1:18" s="49" customFormat="1" ht="15" customHeight="1">
      <c r="A56" s="1381"/>
      <c r="B56" s="1382"/>
      <c r="C56" s="559"/>
      <c r="D56" s="559"/>
      <c r="E56" s="559"/>
      <c r="F56" s="559"/>
      <c r="G56" s="559"/>
      <c r="H56" s="559"/>
      <c r="K56" s="1327"/>
      <c r="L56" s="1326"/>
      <c r="M56" s="1327"/>
      <c r="N56" s="1327"/>
      <c r="O56" s="1327"/>
      <c r="P56" s="1327"/>
      <c r="Q56" s="1327"/>
      <c r="R56" s="1327"/>
    </row>
    <row r="57" spans="1:18" s="49" customFormat="1" ht="15" customHeight="1">
      <c r="A57" s="1381"/>
      <c r="B57" s="1382"/>
      <c r="C57" s="559"/>
      <c r="D57" s="559"/>
      <c r="E57" s="559"/>
      <c r="F57" s="559"/>
      <c r="G57" s="559"/>
      <c r="H57" s="559"/>
      <c r="K57" s="1327"/>
      <c r="L57" s="1326"/>
      <c r="M57" s="1327"/>
      <c r="N57" s="1327"/>
      <c r="O57" s="1327"/>
      <c r="P57" s="1327"/>
      <c r="Q57" s="1327"/>
      <c r="R57" s="1327"/>
    </row>
    <row r="58" spans="1:18" s="49" customFormat="1" ht="15" customHeight="1">
      <c r="A58" s="1381"/>
      <c r="B58" s="1382"/>
      <c r="C58" s="559"/>
      <c r="D58" s="559"/>
      <c r="E58" s="559"/>
      <c r="F58" s="559"/>
      <c r="G58" s="559"/>
      <c r="H58" s="559"/>
      <c r="K58" s="1327"/>
      <c r="L58" s="1326"/>
      <c r="M58" s="1327"/>
      <c r="N58" s="1327"/>
      <c r="O58" s="1327"/>
      <c r="P58" s="1327"/>
      <c r="Q58" s="1327"/>
      <c r="R58" s="1327"/>
    </row>
    <row r="59" spans="1:18" s="49" customFormat="1" ht="15" customHeight="1">
      <c r="A59" s="1381"/>
      <c r="B59" s="1382"/>
      <c r="C59" s="559"/>
      <c r="D59" s="559"/>
      <c r="E59" s="559"/>
      <c r="F59" s="559"/>
      <c r="G59" s="559"/>
      <c r="H59" s="559"/>
      <c r="K59" s="1327"/>
      <c r="L59" s="1326"/>
      <c r="M59" s="1327"/>
      <c r="N59" s="1327"/>
      <c r="O59" s="1327"/>
      <c r="P59" s="1327"/>
      <c r="Q59" s="1327"/>
      <c r="R59" s="1327"/>
    </row>
    <row r="60" spans="1:18" s="49" customFormat="1" ht="15" customHeight="1">
      <c r="A60" s="1381"/>
      <c r="B60" s="1382"/>
      <c r="C60" s="559"/>
      <c r="D60" s="559"/>
      <c r="E60" s="559"/>
      <c r="F60" s="559"/>
      <c r="G60" s="559"/>
      <c r="H60" s="559"/>
      <c r="K60" s="1327"/>
      <c r="L60" s="1326"/>
      <c r="M60" s="1327"/>
      <c r="N60" s="1327"/>
      <c r="O60" s="1327"/>
      <c r="P60" s="1327"/>
      <c r="Q60" s="1327"/>
      <c r="R60" s="1327"/>
    </row>
    <row r="61" spans="1:18" s="49" customFormat="1" ht="15" customHeight="1">
      <c r="A61" s="1381"/>
      <c r="B61" s="1382"/>
      <c r="C61" s="559"/>
      <c r="D61" s="559"/>
      <c r="E61" s="559"/>
      <c r="F61" s="559"/>
      <c r="G61" s="559"/>
      <c r="H61" s="559"/>
      <c r="K61" s="1327"/>
      <c r="L61" s="1326"/>
      <c r="M61" s="1327"/>
      <c r="N61" s="1327"/>
      <c r="O61" s="1327"/>
      <c r="P61" s="1327"/>
      <c r="Q61" s="1327"/>
      <c r="R61" s="1327"/>
    </row>
    <row r="62" spans="1:18" s="49" customFormat="1" ht="15" customHeight="1">
      <c r="A62" s="1381"/>
      <c r="B62" s="1382"/>
      <c r="C62" s="559"/>
      <c r="D62" s="559"/>
      <c r="E62" s="559"/>
      <c r="F62" s="559"/>
      <c r="G62" s="559"/>
      <c r="H62" s="559"/>
      <c r="K62" s="1327"/>
      <c r="L62" s="1326"/>
      <c r="M62" s="1327"/>
      <c r="N62" s="1327"/>
      <c r="O62" s="1327"/>
      <c r="P62" s="1327"/>
      <c r="Q62" s="1327"/>
      <c r="R62" s="1327"/>
    </row>
    <row r="63" spans="1:18" s="49" customFormat="1" ht="15" customHeight="1">
      <c r="A63" s="1381"/>
      <c r="B63" s="1382"/>
      <c r="C63" s="559"/>
      <c r="D63" s="559"/>
      <c r="E63" s="559"/>
      <c r="F63" s="559"/>
      <c r="G63" s="559"/>
      <c r="H63" s="559"/>
      <c r="K63" s="1327"/>
      <c r="L63" s="1326"/>
      <c r="M63" s="1327"/>
      <c r="N63" s="1327"/>
      <c r="O63" s="1327"/>
      <c r="P63" s="1327"/>
      <c r="Q63" s="1327"/>
      <c r="R63" s="1327"/>
    </row>
    <row r="64" spans="1:18" s="49" customFormat="1" ht="15" customHeight="1">
      <c r="A64" s="1381"/>
      <c r="B64" s="1382"/>
      <c r="C64" s="559"/>
      <c r="D64" s="559"/>
      <c r="E64" s="559"/>
      <c r="F64" s="559"/>
      <c r="G64" s="559"/>
      <c r="H64" s="559"/>
      <c r="K64" s="1327"/>
      <c r="L64" s="1326"/>
      <c r="M64" s="1327"/>
      <c r="N64" s="1327"/>
      <c r="O64" s="1327"/>
      <c r="P64" s="1327"/>
      <c r="Q64" s="1327"/>
      <c r="R64" s="1327"/>
    </row>
    <row r="65" spans="1:18" s="49" customFormat="1" ht="15" customHeight="1">
      <c r="A65" s="1381"/>
      <c r="B65" s="1382"/>
      <c r="C65" s="559"/>
      <c r="D65" s="559"/>
      <c r="E65" s="559"/>
      <c r="F65" s="559"/>
      <c r="G65" s="559"/>
      <c r="H65" s="559"/>
      <c r="K65" s="1327"/>
      <c r="L65" s="1326"/>
      <c r="M65" s="1327"/>
      <c r="N65" s="1327"/>
      <c r="O65" s="1327"/>
      <c r="P65" s="1327"/>
      <c r="Q65" s="1327"/>
      <c r="R65" s="1327"/>
    </row>
    <row r="66" spans="1:18" s="49" customFormat="1" ht="15" customHeight="1">
      <c r="A66" s="1381"/>
      <c r="B66" s="1382"/>
      <c r="C66" s="559"/>
      <c r="D66" s="559"/>
      <c r="E66" s="559"/>
      <c r="F66" s="559"/>
      <c r="G66" s="559"/>
      <c r="H66" s="559"/>
      <c r="K66" s="1327"/>
      <c r="L66" s="1326"/>
      <c r="M66" s="1327"/>
      <c r="N66" s="1327"/>
      <c r="O66" s="1327"/>
      <c r="P66" s="1327"/>
      <c r="Q66" s="1327"/>
      <c r="R66" s="1327"/>
    </row>
    <row r="67" spans="1:18" s="49" customFormat="1" ht="15" customHeight="1">
      <c r="A67" s="1381"/>
      <c r="B67" s="1382"/>
      <c r="C67" s="559"/>
      <c r="D67" s="559"/>
      <c r="E67" s="559"/>
      <c r="F67" s="559"/>
      <c r="G67" s="559"/>
      <c r="H67" s="559"/>
      <c r="K67" s="1327"/>
      <c r="L67" s="1326"/>
      <c r="M67" s="1327"/>
      <c r="N67" s="1327"/>
      <c r="O67" s="1327"/>
      <c r="P67" s="1327"/>
      <c r="Q67" s="1327"/>
      <c r="R67" s="1327"/>
    </row>
    <row r="68" spans="1:18" s="49" customFormat="1" ht="15" customHeight="1">
      <c r="A68" s="1381"/>
      <c r="B68" s="1382"/>
      <c r="C68" s="559"/>
      <c r="D68" s="559"/>
      <c r="E68" s="559"/>
      <c r="F68" s="559"/>
      <c r="G68" s="559"/>
      <c r="H68" s="559"/>
      <c r="K68" s="1327"/>
      <c r="L68" s="1326"/>
      <c r="M68" s="1327"/>
      <c r="N68" s="1327"/>
      <c r="O68" s="1327"/>
      <c r="P68" s="1327"/>
      <c r="Q68" s="1327"/>
      <c r="R68" s="1327"/>
    </row>
    <row r="69" spans="1:18" s="49" customFormat="1" ht="15" customHeight="1">
      <c r="A69" s="1381"/>
      <c r="B69" s="1382"/>
      <c r="C69" s="559"/>
      <c r="D69" s="559"/>
      <c r="E69" s="559"/>
      <c r="F69" s="559"/>
      <c r="G69" s="559"/>
      <c r="H69" s="559"/>
      <c r="K69" s="1327"/>
      <c r="L69" s="1326"/>
      <c r="M69" s="1327"/>
      <c r="N69" s="1327"/>
      <c r="O69" s="1327"/>
      <c r="P69" s="1327"/>
      <c r="Q69" s="1327"/>
      <c r="R69" s="1327"/>
    </row>
    <row r="70" spans="1:18" s="49" customFormat="1" ht="15" customHeight="1">
      <c r="A70" s="1381"/>
      <c r="B70" s="1382"/>
      <c r="C70" s="559"/>
      <c r="D70" s="559"/>
      <c r="E70" s="559"/>
      <c r="F70" s="559"/>
      <c r="G70" s="559"/>
      <c r="H70" s="559"/>
      <c r="K70" s="1327"/>
      <c r="L70" s="1326"/>
      <c r="M70" s="1327"/>
      <c r="N70" s="1327"/>
      <c r="O70" s="1327"/>
      <c r="P70" s="1327"/>
      <c r="Q70" s="1327"/>
      <c r="R70" s="1327"/>
    </row>
    <row r="71" spans="1:18" s="49" customFormat="1" ht="15" customHeight="1">
      <c r="A71" s="1381"/>
      <c r="B71" s="1382"/>
      <c r="C71" s="559"/>
      <c r="D71" s="559"/>
      <c r="E71" s="559"/>
      <c r="F71" s="559"/>
      <c r="G71" s="559"/>
      <c r="H71" s="559"/>
      <c r="K71" s="1327"/>
      <c r="L71" s="1326"/>
      <c r="M71" s="1327"/>
      <c r="N71" s="1327"/>
      <c r="O71" s="1327"/>
      <c r="P71" s="1327"/>
      <c r="Q71" s="1327"/>
      <c r="R71" s="1327"/>
    </row>
    <row r="72" spans="1:18" s="49" customFormat="1" ht="20.25" customHeight="1" thickBot="1">
      <c r="A72" s="1583" t="s">
        <v>84</v>
      </c>
      <c r="B72" s="1584"/>
      <c r="C72" s="862">
        <f t="shared" ref="C72:H72" si="0">SUM(C52:C71)</f>
        <v>0</v>
      </c>
      <c r="D72" s="862">
        <f t="shared" si="0"/>
        <v>120000</v>
      </c>
      <c r="E72" s="862">
        <f t="shared" si="0"/>
        <v>0</v>
      </c>
      <c r="F72" s="862">
        <f t="shared" si="0"/>
        <v>0</v>
      </c>
      <c r="G72" s="862">
        <f t="shared" si="0"/>
        <v>0</v>
      </c>
      <c r="H72" s="862">
        <f t="shared" si="0"/>
        <v>0</v>
      </c>
      <c r="K72" s="1327"/>
      <c r="L72" s="1326"/>
      <c r="M72" s="1327"/>
      <c r="N72" s="1327"/>
      <c r="O72" s="1327"/>
      <c r="P72" s="1327"/>
      <c r="Q72" s="1327"/>
      <c r="R72" s="1327"/>
    </row>
    <row r="73" spans="1:18" s="49" customFormat="1" ht="15" customHeight="1" thickTop="1">
      <c r="A73" s="364"/>
      <c r="B73" s="364"/>
      <c r="C73" s="365"/>
      <c r="D73" s="365"/>
      <c r="E73" s="365"/>
      <c r="F73" s="365"/>
      <c r="K73" s="1327"/>
      <c r="L73" s="1326"/>
      <c r="M73" s="1327"/>
      <c r="N73" s="1327"/>
      <c r="O73" s="1327"/>
      <c r="P73" s="1327"/>
      <c r="Q73" s="1327"/>
      <c r="R73" s="1327"/>
    </row>
    <row r="74" spans="1:18" s="49" customFormat="1" ht="15" customHeight="1">
      <c r="A74" s="336" t="s">
        <v>7</v>
      </c>
      <c r="B74" s="364"/>
      <c r="C74" s="365"/>
      <c r="D74" s="365"/>
      <c r="E74" s="365"/>
      <c r="F74" s="365"/>
      <c r="K74" s="1327"/>
      <c r="L74" s="1326"/>
      <c r="M74" s="1327"/>
      <c r="N74" s="1327"/>
      <c r="O74" s="1327"/>
      <c r="P74" s="1327"/>
      <c r="Q74" s="1327"/>
      <c r="R74" s="1327"/>
    </row>
    <row r="76" spans="1:18" ht="12" customHeight="1">
      <c r="A76" s="1637" t="s">
        <v>247</v>
      </c>
      <c r="B76" s="1638"/>
      <c r="C76" s="1638"/>
      <c r="D76" s="1638"/>
      <c r="E76" s="1638"/>
      <c r="F76" s="658"/>
    </row>
    <row r="77" spans="1:18" ht="9.75" customHeight="1">
      <c r="A77" s="657"/>
      <c r="B77" s="658"/>
      <c r="C77" s="658"/>
      <c r="D77" s="658"/>
      <c r="E77" s="658"/>
      <c r="F77" s="658"/>
    </row>
    <row r="78" spans="1:18" ht="26.25" customHeight="1">
      <c r="A78" s="1639" t="s">
        <v>303</v>
      </c>
      <c r="B78" s="1640"/>
      <c r="C78" s="1640"/>
      <c r="D78" s="1640"/>
      <c r="E78" s="1640"/>
      <c r="F78" s="1640"/>
      <c r="G78" s="1640"/>
      <c r="H78" s="1640"/>
      <c r="I78" s="1640"/>
    </row>
    <row r="79" spans="1:18" ht="9.75" customHeight="1">
      <c r="A79" s="366"/>
      <c r="B79" s="658"/>
      <c r="C79" s="658"/>
      <c r="D79" s="658"/>
      <c r="E79" s="658"/>
      <c r="F79" s="658"/>
    </row>
    <row r="80" spans="1:18" ht="39.75" customHeight="1">
      <c r="A80" s="1458" t="s">
        <v>377</v>
      </c>
      <c r="B80" s="1459"/>
      <c r="C80" s="1459"/>
      <c r="D80" s="1459"/>
      <c r="E80" s="1459"/>
      <c r="F80" s="1460"/>
      <c r="G80" s="1460"/>
      <c r="H80" s="1460"/>
      <c r="I80" s="1461"/>
    </row>
    <row r="81" spans="1:9" ht="9.75" customHeight="1">
      <c r="A81" s="637"/>
      <c r="B81" s="637"/>
      <c r="C81" s="637"/>
      <c r="D81" s="637"/>
      <c r="E81" s="637"/>
      <c r="F81" s="638"/>
      <c r="G81" s="638"/>
      <c r="H81" s="638"/>
      <c r="I81" s="639"/>
    </row>
    <row r="82" spans="1:9" ht="17.25" customHeight="1">
      <c r="A82" s="1637" t="s">
        <v>248</v>
      </c>
      <c r="B82" s="1638"/>
      <c r="C82" s="1638"/>
      <c r="D82" s="1638"/>
      <c r="E82" s="1638"/>
      <c r="F82" s="658"/>
    </row>
    <row r="83" spans="1:9" ht="9.75" customHeight="1">
      <c r="A83" s="657"/>
      <c r="B83" s="658"/>
      <c r="C83" s="658"/>
      <c r="D83" s="658"/>
      <c r="E83" s="658"/>
      <c r="F83" s="658"/>
    </row>
    <row r="84" spans="1:9" ht="18.75" customHeight="1">
      <c r="A84" s="1637" t="s">
        <v>249</v>
      </c>
      <c r="B84" s="1638"/>
      <c r="C84" s="1638"/>
      <c r="D84" s="1638"/>
      <c r="E84" s="1638"/>
      <c r="F84" s="658"/>
    </row>
    <row r="85" spans="1:9" ht="9.75" customHeight="1">
      <c r="A85" s="657"/>
      <c r="B85" s="658"/>
      <c r="C85" s="658"/>
      <c r="D85" s="658"/>
      <c r="E85" s="658"/>
      <c r="F85" s="658"/>
    </row>
    <row r="86" spans="1:9" ht="15.75" customHeight="1">
      <c r="A86" s="1637" t="s">
        <v>324</v>
      </c>
      <c r="B86" s="1638"/>
      <c r="C86" s="1638"/>
      <c r="D86" s="1638"/>
      <c r="E86" s="1638"/>
      <c r="F86" s="367"/>
    </row>
    <row r="87" spans="1:9" ht="27" customHeight="1">
      <c r="A87" s="1335" t="s">
        <v>2603</v>
      </c>
      <c r="B87" s="59"/>
      <c r="C87" s="59"/>
      <c r="D87" s="59"/>
      <c r="E87" s="367"/>
      <c r="F87" s="367"/>
    </row>
    <row r="88" spans="1:9" ht="22.5" customHeight="1">
      <c r="A88" s="1335" t="s">
        <v>2605</v>
      </c>
      <c r="B88" s="36"/>
      <c r="C88" s="36"/>
      <c r="D88" s="36"/>
    </row>
    <row r="89" spans="1:9" ht="21.75" customHeight="1">
      <c r="A89" s="33" t="s">
        <v>174</v>
      </c>
      <c r="B89" s="33"/>
      <c r="C89" s="33"/>
      <c r="D89" s="33"/>
      <c r="E89" s="268"/>
      <c r="F89" s="268"/>
    </row>
    <row r="90" spans="1:9">
      <c r="A90" s="47"/>
      <c r="B90" s="47"/>
      <c r="C90" s="240"/>
      <c r="D90" s="47"/>
      <c r="E90" s="268"/>
      <c r="F90" s="268"/>
    </row>
    <row r="91" spans="1:9" ht="14.25">
      <c r="A91" s="462" t="s">
        <v>264</v>
      </c>
      <c r="B91" s="653"/>
      <c r="C91" s="653"/>
      <c r="D91" s="653"/>
      <c r="E91" s="653"/>
      <c r="F91" s="653"/>
      <c r="G91" s="653"/>
      <c r="H91" s="653"/>
      <c r="I91" s="653"/>
    </row>
    <row r="92" spans="1:9" ht="14.25">
      <c r="A92" s="462"/>
      <c r="B92" s="653"/>
      <c r="C92" s="653"/>
      <c r="D92" s="653"/>
      <c r="E92" s="653"/>
      <c r="F92" s="653"/>
      <c r="G92" s="653"/>
      <c r="H92" s="653"/>
      <c r="I92" s="653"/>
    </row>
    <row r="93" spans="1:9">
      <c r="A93" s="461"/>
      <c r="B93" s="461"/>
      <c r="C93" s="461"/>
      <c r="D93" s="461"/>
      <c r="E93" s="461"/>
      <c r="F93" s="640"/>
      <c r="G93" s="640"/>
      <c r="H93" s="640"/>
      <c r="I93" s="640"/>
    </row>
    <row r="94" spans="1:9">
      <c r="A94" s="460"/>
      <c r="B94" s="460"/>
      <c r="C94" s="460"/>
      <c r="D94" s="460"/>
      <c r="E94" s="460"/>
      <c r="F94" s="640"/>
      <c r="G94" s="640"/>
      <c r="H94" s="640"/>
      <c r="I94" s="640"/>
    </row>
    <row r="95" spans="1:9">
      <c r="A95" s="461"/>
      <c r="B95" s="461"/>
      <c r="C95" s="461"/>
      <c r="D95" s="461"/>
      <c r="E95" s="461"/>
      <c r="F95" s="640"/>
      <c r="G95" s="640"/>
      <c r="H95" s="640"/>
      <c r="I95" s="640"/>
    </row>
    <row r="96" spans="1:9">
      <c r="A96" s="460"/>
      <c r="B96" s="460"/>
      <c r="C96" s="460"/>
      <c r="D96" s="460"/>
      <c r="E96" s="460"/>
      <c r="F96" s="640"/>
      <c r="G96" s="640"/>
      <c r="H96" s="640"/>
      <c r="I96" s="640"/>
    </row>
    <row r="97" spans="1:9">
      <c r="A97" s="461"/>
      <c r="B97" s="461"/>
      <c r="C97" s="461"/>
      <c r="D97" s="461"/>
      <c r="E97" s="461"/>
      <c r="F97" s="640"/>
      <c r="G97" s="640"/>
      <c r="H97" s="640"/>
      <c r="I97" s="640"/>
    </row>
    <row r="98" spans="1:9">
      <c r="A98" s="717"/>
      <c r="B98" s="717"/>
      <c r="C98" s="717"/>
      <c r="D98" s="717"/>
      <c r="E98" s="640"/>
      <c r="F98" s="640"/>
      <c r="G98" s="640"/>
      <c r="H98" s="640"/>
      <c r="I98" s="640"/>
    </row>
    <row r="99" spans="1:9" ht="24" customHeight="1">
      <c r="A99" s="33" t="s">
        <v>24</v>
      </c>
      <c r="B99" s="47"/>
      <c r="C99" s="47"/>
      <c r="D99" s="47"/>
      <c r="E99" s="268"/>
      <c r="F99" s="268"/>
    </row>
    <row r="100" spans="1:9">
      <c r="A100" s="710" t="s">
        <v>345</v>
      </c>
      <c r="B100" s="47"/>
      <c r="C100" s="47"/>
      <c r="D100" s="47"/>
      <c r="E100" s="268"/>
      <c r="F100" s="268"/>
    </row>
    <row r="101" spans="1:9" ht="22.5" customHeight="1">
      <c r="A101" s="33" t="s">
        <v>33</v>
      </c>
      <c r="B101" s="47"/>
      <c r="C101" s="47"/>
      <c r="D101" s="47"/>
      <c r="E101" s="268"/>
      <c r="F101" s="268"/>
    </row>
    <row r="102" spans="1:9">
      <c r="A102" s="47"/>
      <c r="B102" s="47"/>
      <c r="C102" s="47"/>
      <c r="D102" s="47"/>
      <c r="E102" s="268"/>
      <c r="F102" s="268"/>
    </row>
    <row r="103" spans="1:9" ht="25.5" customHeight="1">
      <c r="A103" s="33" t="s">
        <v>25</v>
      </c>
      <c r="B103" s="47"/>
      <c r="C103" s="47"/>
      <c r="D103" s="47"/>
    </row>
    <row r="104" spans="1:9">
      <c r="A104" s="710" t="s">
        <v>344</v>
      </c>
      <c r="B104" s="47"/>
      <c r="C104" s="47"/>
      <c r="D104" s="47"/>
    </row>
    <row r="105" spans="1:9">
      <c r="A105" s="47"/>
      <c r="B105" s="47"/>
      <c r="C105" s="47"/>
      <c r="D105" s="47"/>
    </row>
    <row r="106" spans="1:9" ht="19.5" customHeight="1">
      <c r="A106" s="33" t="s">
        <v>35</v>
      </c>
      <c r="B106" s="47"/>
    </row>
  </sheetData>
  <sheetProtection formatCells="0" formatColumns="0" formatRows="0" insertRows="0"/>
  <mergeCells count="45">
    <mergeCell ref="A58:B58"/>
    <mergeCell ref="A59:B59"/>
    <mergeCell ref="A60:B60"/>
    <mergeCell ref="A61:B61"/>
    <mergeCell ref="A62:B62"/>
    <mergeCell ref="A53:B53"/>
    <mergeCell ref="A54:B54"/>
    <mergeCell ref="A55:B55"/>
    <mergeCell ref="A56:B56"/>
    <mergeCell ref="A57:B57"/>
    <mergeCell ref="A70:B70"/>
    <mergeCell ref="A71:B71"/>
    <mergeCell ref="A69:B69"/>
    <mergeCell ref="A67:B67"/>
    <mergeCell ref="A86:E86"/>
    <mergeCell ref="A84:E84"/>
    <mergeCell ref="A72:B72"/>
    <mergeCell ref="A82:E82"/>
    <mergeCell ref="A78:I78"/>
    <mergeCell ref="A80:I80"/>
    <mergeCell ref="A76:E76"/>
    <mergeCell ref="A68:B68"/>
    <mergeCell ref="A1:I1"/>
    <mergeCell ref="A2:I2"/>
    <mergeCell ref="A3:I3"/>
    <mergeCell ref="B8:B9"/>
    <mergeCell ref="B5:D5"/>
    <mergeCell ref="A8:A9"/>
    <mergeCell ref="G8:I9"/>
    <mergeCell ref="A63:B63"/>
    <mergeCell ref="A64:B64"/>
    <mergeCell ref="A65:B65"/>
    <mergeCell ref="A66:B66"/>
    <mergeCell ref="G10:I21"/>
    <mergeCell ref="G22:I25"/>
    <mergeCell ref="G26:I29"/>
    <mergeCell ref="G43:I43"/>
    <mergeCell ref="G30:I33"/>
    <mergeCell ref="G34:I36"/>
    <mergeCell ref="G40:I42"/>
    <mergeCell ref="A52:B52"/>
    <mergeCell ref="A48:B51"/>
    <mergeCell ref="G37:I39"/>
    <mergeCell ref="C48:H49"/>
    <mergeCell ref="A47:E47"/>
  </mergeCells>
  <phoneticPr fontId="0" type="noConversion"/>
  <printOptions horizontalCentered="1"/>
  <pageMargins left="0.5" right="0.5" top="0.48" bottom="0.3" header="0.24" footer="0.24"/>
  <pageSetup paperSize="3" scale="49" orientation="portrait" cellComments="asDisplayed"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ICP!$A:$A</xm:f>
          </x14:formula1>
          <xm:sqref>A52:B71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K72"/>
  <sheetViews>
    <sheetView tabSelected="1" topLeftCell="B1" zoomScaleNormal="100" zoomScaleSheetLayoutView="115" workbookViewId="0">
      <selection activeCell="H25" sqref="H25"/>
    </sheetView>
  </sheetViews>
  <sheetFormatPr defaultColWidth="9.140625" defaultRowHeight="12.75"/>
  <cols>
    <col min="1" max="1" width="55.7109375" style="377" customWidth="1"/>
    <col min="2" max="2" width="17.28515625" style="377" customWidth="1"/>
    <col min="3" max="3" width="28.5703125" style="377" customWidth="1"/>
    <col min="4" max="4" width="11.5703125" style="377" customWidth="1"/>
    <col min="5" max="5" width="12" style="377" bestFit="1" customWidth="1"/>
    <col min="6" max="6" width="11.85546875" style="377" customWidth="1"/>
    <col min="7" max="7" width="9.7109375" style="552" bestFit="1" customWidth="1"/>
    <col min="8" max="8" width="9.7109375" style="377" bestFit="1" customWidth="1"/>
    <col min="9" max="9" width="10.7109375" style="377" bestFit="1" customWidth="1"/>
    <col min="10" max="16384" width="9.140625" style="377"/>
  </cols>
  <sheetData>
    <row r="1" spans="1:9" ht="15.75">
      <c r="A1" s="1562" t="str">
        <f>'Tab Contents'!A1:C1</f>
        <v>2017-18 PUBLIC ACCOUNTS</v>
      </c>
      <c r="B1" s="1562"/>
      <c r="C1" s="1562"/>
      <c r="D1" s="1562"/>
      <c r="E1" s="1562"/>
    </row>
    <row r="2" spans="1:9" ht="15.75">
      <c r="A2" s="1645" t="s">
        <v>185</v>
      </c>
      <c r="B2" s="1645"/>
      <c r="C2" s="1645"/>
      <c r="D2" s="1645"/>
      <c r="E2" s="1645"/>
    </row>
    <row r="3" spans="1:9" ht="15" customHeight="1" thickBot="1">
      <c r="A3" s="1641" t="s">
        <v>162</v>
      </c>
      <c r="B3" s="1641"/>
      <c r="C3" s="1641"/>
      <c r="D3" s="1641"/>
      <c r="E3" s="1641"/>
    </row>
    <row r="4" spans="1:9" ht="15" customHeight="1" thickBot="1">
      <c r="A4" s="376"/>
      <c r="B4" s="376"/>
    </row>
    <row r="5" spans="1:9" s="514" customFormat="1" ht="16.5" thickBot="1">
      <c r="A5" s="378" t="s">
        <v>148</v>
      </c>
      <c r="B5" s="1532">
        <f>'Form 2A'!B5:D5</f>
        <v>0</v>
      </c>
      <c r="C5" s="1534"/>
      <c r="D5" s="379"/>
      <c r="E5" s="379"/>
      <c r="F5" s="379"/>
      <c r="G5" s="721"/>
    </row>
    <row r="6" spans="1:9" s="514" customFormat="1" ht="12.75" customHeight="1">
      <c r="A6" s="380"/>
      <c r="B6" s="380"/>
      <c r="C6" s="381"/>
      <c r="D6" s="381"/>
      <c r="E6" s="381"/>
      <c r="F6" s="381"/>
      <c r="G6" s="721"/>
    </row>
    <row r="7" spans="1:9" ht="14.25" customHeight="1" thickBot="1">
      <c r="A7" s="382"/>
      <c r="B7" s="383"/>
      <c r="C7" s="118"/>
      <c r="D7" s="118"/>
      <c r="E7" s="118"/>
      <c r="F7" s="381"/>
    </row>
    <row r="8" spans="1:9" ht="14.25" customHeight="1" thickBot="1">
      <c r="A8" s="384" t="s">
        <v>252</v>
      </c>
      <c r="B8" s="385" t="s">
        <v>69</v>
      </c>
      <c r="C8" s="766">
        <f>Dates!A11</f>
        <v>43190</v>
      </c>
      <c r="D8" s="386"/>
      <c r="E8" s="387"/>
      <c r="F8" s="381"/>
    </row>
    <row r="9" spans="1:9" ht="14.25" customHeight="1">
      <c r="A9" s="388"/>
      <c r="B9" s="389"/>
      <c r="C9" s="390"/>
      <c r="D9" s="391"/>
      <c r="E9" s="387"/>
      <c r="F9" s="381"/>
    </row>
    <row r="10" spans="1:9" ht="14.25" customHeight="1">
      <c r="A10" s="392" t="s">
        <v>201</v>
      </c>
      <c r="B10" s="393"/>
      <c r="C10" s="394"/>
      <c r="D10" s="391"/>
      <c r="E10" s="387"/>
      <c r="F10" s="381"/>
    </row>
    <row r="11" spans="1:9" ht="14.25" customHeight="1">
      <c r="A11" s="395" t="s">
        <v>199</v>
      </c>
      <c r="B11" s="396" t="s">
        <v>337</v>
      </c>
      <c r="C11" s="1295">
        <f>C25</f>
        <v>12283.999850000144</v>
      </c>
      <c r="D11" s="397"/>
      <c r="E11" s="759"/>
      <c r="F11" s="760"/>
      <c r="G11" s="728"/>
      <c r="I11" s="1271" t="s">
        <v>122</v>
      </c>
    </row>
    <row r="12" spans="1:9" ht="14.25" customHeight="1">
      <c r="A12" s="395" t="s">
        <v>200</v>
      </c>
      <c r="B12" s="396" t="s">
        <v>338</v>
      </c>
      <c r="C12" s="1295">
        <f>C37</f>
        <v>10700.52435</v>
      </c>
      <c r="D12" s="397"/>
      <c r="E12" s="759"/>
      <c r="F12" s="760"/>
      <c r="G12" s="728"/>
      <c r="I12" s="1272" t="s">
        <v>122</v>
      </c>
    </row>
    <row r="13" spans="1:9" ht="14.25" customHeight="1">
      <c r="A13" s="392" t="s">
        <v>202</v>
      </c>
      <c r="B13" s="393"/>
      <c r="C13" s="1296">
        <f>SUM(C11:C12)</f>
        <v>22984.524200000145</v>
      </c>
      <c r="D13" s="397"/>
      <c r="E13" s="759"/>
      <c r="F13" s="760"/>
      <c r="G13" s="728"/>
      <c r="I13" s="1271" t="s">
        <v>122</v>
      </c>
    </row>
    <row r="14" spans="1:9" ht="14.25" customHeight="1">
      <c r="A14" s="398"/>
      <c r="B14" s="393"/>
      <c r="C14" s="399"/>
      <c r="D14" s="400" t="s">
        <v>167</v>
      </c>
      <c r="E14" s="759"/>
      <c r="F14" s="760"/>
      <c r="G14" s="728"/>
    </row>
    <row r="15" spans="1:9" ht="39" customHeight="1">
      <c r="A15" s="489" t="s">
        <v>1143</v>
      </c>
      <c r="B15" s="490" t="s">
        <v>183</v>
      </c>
      <c r="C15" s="1297">
        <f>'Form 2C'!C36-'Form 2E'!C43</f>
        <v>22984.523669999791</v>
      </c>
      <c r="D15" s="491" t="str">
        <f>IF(ROUND(C13,3)=ROUND(C15,3),"OK","INCORRECT")</f>
        <v>OK</v>
      </c>
      <c r="E15" s="1647" t="s">
        <v>358</v>
      </c>
      <c r="F15" s="1648"/>
      <c r="G15" s="1648"/>
      <c r="H15" s="1263"/>
      <c r="I15" s="440" t="s">
        <v>122</v>
      </c>
    </row>
    <row r="16" spans="1:9" ht="35.25" customHeight="1" thickBot="1">
      <c r="A16" s="401"/>
      <c r="B16" s="402"/>
      <c r="C16" s="403"/>
      <c r="D16" s="404"/>
      <c r="E16" s="1647" t="s">
        <v>359</v>
      </c>
      <c r="F16" s="1648"/>
      <c r="G16" s="1648"/>
    </row>
    <row r="17" spans="1:8" ht="14.25" customHeight="1">
      <c r="A17" s="405"/>
      <c r="B17" s="406"/>
      <c r="C17" s="407" t="s">
        <v>122</v>
      </c>
      <c r="D17" s="117" t="s">
        <v>122</v>
      </c>
      <c r="E17" s="117"/>
      <c r="F17" s="381"/>
    </row>
    <row r="18" spans="1:8" ht="14.25" customHeight="1">
      <c r="A18" s="405"/>
      <c r="B18" s="406"/>
      <c r="C18" s="407" t="s">
        <v>122</v>
      </c>
      <c r="D18" s="117"/>
      <c r="E18" s="117"/>
      <c r="F18" s="381"/>
    </row>
    <row r="19" spans="1:8" ht="14.25" customHeight="1">
      <c r="A19" s="408" t="s">
        <v>267</v>
      </c>
      <c r="B19" s="406"/>
      <c r="C19" s="407"/>
      <c r="D19" s="117"/>
      <c r="E19" s="117"/>
      <c r="F19" s="381"/>
    </row>
    <row r="20" spans="1:8">
      <c r="A20" s="409" t="s">
        <v>194</v>
      </c>
      <c r="B20" s="410" t="s">
        <v>69</v>
      </c>
      <c r="C20" s="767">
        <f>C8</f>
        <v>43190</v>
      </c>
      <c r="D20" s="411"/>
      <c r="E20" s="117"/>
      <c r="F20" s="381"/>
    </row>
    <row r="21" spans="1:8">
      <c r="A21" s="412"/>
      <c r="B21" s="413"/>
      <c r="C21" s="414"/>
      <c r="D21" s="415"/>
      <c r="E21" s="117"/>
      <c r="F21" s="381"/>
    </row>
    <row r="22" spans="1:8" ht="13.5">
      <c r="A22" s="761" t="s">
        <v>376</v>
      </c>
      <c r="B22" s="417"/>
      <c r="C22" s="1293">
        <f>'Form 2C'!D36-'Form 2E'!D43-C29</f>
        <v>7680.9983400000838</v>
      </c>
      <c r="D22" s="864"/>
      <c r="E22" s="759"/>
      <c r="F22" s="1266"/>
      <c r="G22" s="1264"/>
    </row>
    <row r="23" spans="1:8">
      <c r="A23" s="762" t="s">
        <v>165</v>
      </c>
      <c r="B23" s="417" t="s">
        <v>168</v>
      </c>
      <c r="C23" s="1293">
        <f>'Form 2B'!C36-'Form 2A'!C36</f>
        <v>4603.0015100000601</v>
      </c>
      <c r="D23" s="415"/>
      <c r="E23" s="117"/>
      <c r="F23" s="1266"/>
      <c r="G23" s="1273"/>
    </row>
    <row r="24" spans="1:8" ht="13.5">
      <c r="A24" s="418" t="s">
        <v>373</v>
      </c>
      <c r="B24" s="419"/>
      <c r="C24" s="1294"/>
      <c r="D24" s="415"/>
      <c r="E24" s="117"/>
      <c r="F24" s="381"/>
    </row>
    <row r="25" spans="1:8">
      <c r="A25" s="420" t="s">
        <v>195</v>
      </c>
      <c r="B25" s="419"/>
      <c r="C25" s="863">
        <f>SUM(C22:C24)</f>
        <v>12283.999850000144</v>
      </c>
      <c r="D25" s="415"/>
      <c r="E25" s="117"/>
      <c r="F25" s="1265"/>
      <c r="G25" s="1264"/>
    </row>
    <row r="26" spans="1:8">
      <c r="A26" s="421"/>
      <c r="B26" s="419"/>
      <c r="C26" s="407"/>
      <c r="D26" s="415"/>
      <c r="E26" s="117"/>
      <c r="F26" s="381"/>
    </row>
    <row r="27" spans="1:8" ht="13.5">
      <c r="A27" s="422" t="s">
        <v>374</v>
      </c>
      <c r="B27" s="423"/>
      <c r="C27" s="433"/>
      <c r="D27" s="430"/>
      <c r="E27" s="117"/>
      <c r="F27" s="381"/>
      <c r="G27" s="377"/>
    </row>
    <row r="28" spans="1:8">
      <c r="A28" s="424"/>
      <c r="B28" s="425"/>
      <c r="C28" s="434"/>
      <c r="D28" s="415"/>
      <c r="E28" s="759"/>
      <c r="F28" s="381"/>
      <c r="G28" s="377"/>
    </row>
    <row r="29" spans="1:8" ht="13.5">
      <c r="A29" s="416" t="s">
        <v>375</v>
      </c>
      <c r="B29" s="419"/>
      <c r="C29" s="121">
        <f>'[7]Form 2G'!$C$37</f>
        <v>9243.8713200000002</v>
      </c>
      <c r="D29" s="415"/>
      <c r="E29" s="117"/>
      <c r="F29" s="1274"/>
      <c r="G29" s="440"/>
    </row>
    <row r="30" spans="1:8">
      <c r="A30" s="426" t="s">
        <v>354</v>
      </c>
      <c r="B30" s="419"/>
      <c r="C30" s="123"/>
      <c r="D30" s="415"/>
      <c r="E30" s="1276"/>
      <c r="F30" s="381"/>
      <c r="G30" s="377"/>
    </row>
    <row r="31" spans="1:8">
      <c r="A31" s="426" t="s">
        <v>196</v>
      </c>
      <c r="B31" s="419"/>
      <c r="C31" s="121">
        <f>517-456</f>
        <v>61</v>
      </c>
      <c r="D31" s="415"/>
      <c r="E31" s="1276"/>
      <c r="F31" s="440"/>
      <c r="G31" s="377"/>
    </row>
    <row r="32" spans="1:8">
      <c r="A32" s="426" t="s">
        <v>197</v>
      </c>
      <c r="B32" s="419"/>
      <c r="C32" s="1275">
        <v>386</v>
      </c>
      <c r="D32" s="415" t="s">
        <v>122</v>
      </c>
      <c r="E32" s="1276"/>
      <c r="F32" s="1274"/>
      <c r="G32" s="1264"/>
      <c r="H32" s="440"/>
    </row>
    <row r="33" spans="1:11">
      <c r="A33" s="426" t="s">
        <v>198</v>
      </c>
      <c r="B33" s="419"/>
      <c r="C33" s="121">
        <v>1086.7670000000001</v>
      </c>
      <c r="D33" s="415"/>
      <c r="E33" s="1276"/>
      <c r="F33" s="1274"/>
      <c r="H33" s="440"/>
    </row>
    <row r="34" spans="1:11">
      <c r="A34" s="426"/>
      <c r="B34" s="419"/>
      <c r="C34" s="123" t="s">
        <v>122</v>
      </c>
      <c r="D34" s="415"/>
      <c r="E34" s="1276"/>
      <c r="F34" s="381"/>
      <c r="H34" s="440"/>
    </row>
    <row r="35" spans="1:11" ht="24">
      <c r="A35" s="426" t="s">
        <v>266</v>
      </c>
      <c r="B35" s="417" t="s">
        <v>55</v>
      </c>
      <c r="C35" s="1293">
        <f>'Form 2A'!C28</f>
        <v>-77.113970000000009</v>
      </c>
      <c r="D35" s="415"/>
      <c r="E35" s="1276"/>
      <c r="F35" s="1274"/>
    </row>
    <row r="36" spans="1:11">
      <c r="A36" s="426"/>
      <c r="B36" s="417"/>
      <c r="C36" s="122"/>
      <c r="D36" s="415"/>
      <c r="E36" s="1276"/>
      <c r="F36" s="1274"/>
      <c r="H36" s="1274"/>
    </row>
    <row r="37" spans="1:11">
      <c r="A37" s="427" t="s">
        <v>411</v>
      </c>
      <c r="B37" s="419"/>
      <c r="C37" s="863">
        <f>C29+C31+C33+C35+C30+C32</f>
        <v>10700.52435</v>
      </c>
      <c r="D37" s="415"/>
      <c r="E37" s="1276"/>
      <c r="F37" s="1274"/>
      <c r="G37" s="1264"/>
      <c r="H37" s="1274"/>
    </row>
    <row r="38" spans="1:11">
      <c r="A38" s="428"/>
      <c r="B38" s="429"/>
      <c r="C38" s="435"/>
      <c r="D38" s="431"/>
      <c r="E38" s="1276"/>
      <c r="F38" s="1274"/>
      <c r="G38" s="440"/>
      <c r="H38" s="1274"/>
    </row>
    <row r="39" spans="1:11">
      <c r="A39" s="441"/>
      <c r="B39" s="442"/>
      <c r="C39" s="441"/>
      <c r="D39" s="441"/>
      <c r="E39" s="759"/>
      <c r="F39" s="381"/>
      <c r="H39" s="1274"/>
    </row>
    <row r="40" spans="1:11">
      <c r="A40" s="441"/>
      <c r="B40" s="442"/>
      <c r="C40" s="432" t="s">
        <v>122</v>
      </c>
      <c r="D40" s="441"/>
      <c r="E40" s="1276"/>
      <c r="F40" s="441"/>
      <c r="G40" s="441"/>
      <c r="H40" s="441"/>
      <c r="I40" s="441"/>
      <c r="J40" s="441"/>
    </row>
    <row r="41" spans="1:11">
      <c r="A41" s="436" t="s">
        <v>182</v>
      </c>
      <c r="B41" s="437"/>
      <c r="E41" s="441"/>
      <c r="F41" s="441"/>
      <c r="G41" s="441"/>
      <c r="H41" s="441"/>
      <c r="I41" s="441"/>
      <c r="J41" s="441"/>
    </row>
    <row r="42" spans="1:11">
      <c r="A42" s="381" t="s">
        <v>163</v>
      </c>
      <c r="B42" s="381"/>
      <c r="C42" s="381"/>
      <c r="D42" s="381"/>
      <c r="E42" s="1276" t="s">
        <v>122</v>
      </c>
      <c r="F42" s="441"/>
      <c r="G42" s="441"/>
      <c r="H42" s="441"/>
      <c r="I42" s="441"/>
      <c r="J42" s="441"/>
    </row>
    <row r="43" spans="1:11" ht="24.75" customHeight="1">
      <c r="A43" s="1646" t="s">
        <v>307</v>
      </c>
      <c r="B43" s="1646"/>
      <c r="C43" s="1646"/>
      <c r="D43" s="1646"/>
      <c r="E43" s="1276" t="s">
        <v>122</v>
      </c>
      <c r="F43" s="441"/>
      <c r="G43" s="441"/>
      <c r="H43" s="441"/>
      <c r="I43" s="441"/>
      <c r="J43" s="441"/>
    </row>
    <row r="44" spans="1:11" ht="13.15" customHeight="1">
      <c r="A44" s="438"/>
      <c r="B44" s="381"/>
      <c r="C44" s="439"/>
      <c r="D44" s="381"/>
      <c r="E44" s="441"/>
      <c r="F44" s="441"/>
      <c r="G44" s="441"/>
      <c r="H44" s="441"/>
      <c r="I44" s="441"/>
      <c r="J44" s="441"/>
      <c r="K44" s="440" t="s">
        <v>122</v>
      </c>
    </row>
    <row r="45" spans="1:11" ht="15" customHeight="1">
      <c r="A45" s="440" t="s">
        <v>372</v>
      </c>
      <c r="B45" s="381"/>
      <c r="C45" s="381"/>
      <c r="D45" s="381"/>
      <c r="E45" s="441"/>
      <c r="F45" s="441"/>
      <c r="G45" s="441"/>
      <c r="H45" s="441"/>
      <c r="I45" s="441"/>
      <c r="J45" s="441"/>
    </row>
    <row r="46" spans="1:11" ht="26.25" customHeight="1">
      <c r="A46" s="115" t="s">
        <v>172</v>
      </c>
      <c r="B46" s="55"/>
      <c r="C46" s="55"/>
      <c r="D46" s="55"/>
      <c r="E46" s="441"/>
      <c r="F46" s="441"/>
      <c r="G46" s="441"/>
      <c r="H46" s="441"/>
      <c r="I46" s="441"/>
      <c r="J46" s="441"/>
      <c r="K46" s="440" t="s">
        <v>122</v>
      </c>
    </row>
    <row r="47" spans="1:11" ht="26.25" customHeight="1">
      <c r="A47" s="115" t="s">
        <v>173</v>
      </c>
      <c r="B47" s="53"/>
      <c r="C47" s="55"/>
      <c r="D47" s="55"/>
      <c r="E47" s="441"/>
      <c r="F47" s="441"/>
      <c r="G47" s="441"/>
      <c r="H47" s="441"/>
      <c r="I47" s="441"/>
      <c r="J47" s="441"/>
    </row>
    <row r="48" spans="1:11" ht="26.25" customHeight="1">
      <c r="A48" s="115" t="s">
        <v>174</v>
      </c>
      <c r="B48" s="53"/>
      <c r="C48" s="55"/>
      <c r="D48" s="55"/>
      <c r="E48" s="441"/>
      <c r="F48" s="441"/>
      <c r="G48" s="441"/>
      <c r="H48" s="441"/>
      <c r="I48" s="441"/>
      <c r="J48" s="441"/>
    </row>
    <row r="49" spans="1:10">
      <c r="A49" s="381"/>
      <c r="B49" s="118"/>
      <c r="C49" s="381"/>
      <c r="D49" s="381"/>
      <c r="E49" s="441"/>
      <c r="F49" s="441"/>
      <c r="G49" s="441"/>
      <c r="H49" s="441"/>
      <c r="I49" s="441"/>
      <c r="J49" s="441"/>
    </row>
    <row r="50" spans="1:10" ht="66.75" customHeight="1">
      <c r="A50" s="1643" t="s">
        <v>590</v>
      </c>
      <c r="B50" s="1644"/>
      <c r="C50" s="1644"/>
      <c r="D50" s="1644"/>
      <c r="E50" s="441"/>
      <c r="F50" s="441"/>
      <c r="G50" s="441"/>
      <c r="H50" s="441"/>
      <c r="I50" s="441"/>
      <c r="J50" s="441"/>
    </row>
    <row r="51" spans="1:10">
      <c r="A51" s="1644"/>
      <c r="B51" s="1644"/>
      <c r="C51" s="1644"/>
      <c r="D51" s="1644"/>
    </row>
    <row r="52" spans="1:10" ht="46.5" customHeight="1">
      <c r="A52" s="1642" t="s">
        <v>591</v>
      </c>
      <c r="B52" s="1642"/>
      <c r="C52" s="1642"/>
      <c r="D52" s="1642"/>
    </row>
    <row r="53" spans="1:10" ht="15" customHeight="1">
      <c r="A53" s="660"/>
      <c r="B53" s="660"/>
      <c r="C53" s="660"/>
      <c r="D53" s="660"/>
    </row>
    <row r="54" spans="1:10" s="660" customFormat="1">
      <c r="A54" s="660" t="s">
        <v>264</v>
      </c>
    </row>
    <row r="55" spans="1:10" s="660" customFormat="1"/>
    <row r="56" spans="1:10" s="660" customFormat="1">
      <c r="A56" s="508"/>
      <c r="B56" s="508"/>
      <c r="C56" s="508"/>
      <c r="D56" s="508"/>
    </row>
    <row r="57" spans="1:10" s="660" customFormat="1">
      <c r="A57" s="180"/>
      <c r="B57" s="180"/>
      <c r="C57" s="180"/>
      <c r="D57" s="180"/>
    </row>
    <row r="58" spans="1:10" s="660" customFormat="1">
      <c r="A58" s="508"/>
      <c r="B58" s="508"/>
      <c r="C58" s="508"/>
      <c r="D58" s="508"/>
    </row>
    <row r="59" spans="1:10" s="660" customFormat="1">
      <c r="A59" s="509"/>
      <c r="B59" s="509"/>
      <c r="C59" s="509"/>
      <c r="D59" s="509"/>
    </row>
    <row r="60" spans="1:10" s="660" customFormat="1">
      <c r="A60" s="508"/>
      <c r="B60" s="508"/>
      <c r="C60" s="508"/>
      <c r="D60" s="508"/>
    </row>
    <row r="61" spans="1:10" s="660" customFormat="1"/>
    <row r="63" spans="1:10">
      <c r="A63" s="54" t="s">
        <v>24</v>
      </c>
      <c r="D63" s="722"/>
      <c r="E63" s="722"/>
    </row>
    <row r="64" spans="1:10">
      <c r="A64" s="723" t="s">
        <v>346</v>
      </c>
      <c r="D64" s="722"/>
      <c r="E64" s="722"/>
    </row>
    <row r="65" spans="1:5">
      <c r="A65" s="723"/>
      <c r="D65" s="722"/>
      <c r="E65" s="722"/>
    </row>
    <row r="66" spans="1:5">
      <c r="A66" s="54" t="s">
        <v>33</v>
      </c>
      <c r="D66" s="722"/>
      <c r="E66" s="722"/>
    </row>
    <row r="67" spans="1:5">
      <c r="D67" s="722"/>
      <c r="E67" s="722"/>
    </row>
    <row r="68" spans="1:5">
      <c r="D68" s="722"/>
      <c r="E68" s="722"/>
    </row>
    <row r="69" spans="1:5">
      <c r="A69" s="54" t="s">
        <v>25</v>
      </c>
      <c r="D69" s="722"/>
      <c r="E69" s="722"/>
    </row>
    <row r="70" spans="1:5">
      <c r="A70" s="723" t="s">
        <v>347</v>
      </c>
      <c r="D70" s="722"/>
      <c r="E70" s="722"/>
    </row>
    <row r="72" spans="1:5">
      <c r="A72" s="54" t="s">
        <v>35</v>
      </c>
    </row>
  </sheetData>
  <sheetProtection formatCells="0" formatColumns="0" formatRows="0"/>
  <mergeCells count="10">
    <mergeCell ref="A3:E3"/>
    <mergeCell ref="A52:D52"/>
    <mergeCell ref="A1:E1"/>
    <mergeCell ref="B5:C5"/>
    <mergeCell ref="A50:D50"/>
    <mergeCell ref="A51:D51"/>
    <mergeCell ref="A2:E2"/>
    <mergeCell ref="A43:D43"/>
    <mergeCell ref="E15:G15"/>
    <mergeCell ref="E16:G16"/>
  </mergeCells>
  <printOptions horizontalCentered="1"/>
  <pageMargins left="0.27559055118110198" right="0.196850393700787" top="0.98425196850393704" bottom="0.98425196850393704" header="0.511811023622047" footer="0.511811023622047"/>
  <pageSetup paperSize="3"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A56"/>
  <sheetViews>
    <sheetView zoomScale="85" zoomScaleNormal="85" zoomScaleSheetLayoutView="115" workbookViewId="0">
      <selection activeCell="E15" sqref="E15"/>
    </sheetView>
  </sheetViews>
  <sheetFormatPr defaultColWidth="9.140625" defaultRowHeight="12.75"/>
  <cols>
    <col min="1" max="1" width="2.85546875" style="130" customWidth="1"/>
    <col min="2" max="2" width="30.140625" style="130" customWidth="1"/>
    <col min="3" max="3" width="16.85546875" style="130" customWidth="1"/>
    <col min="4" max="4" width="15.5703125" style="130" customWidth="1"/>
    <col min="5" max="5" width="15" style="130" customWidth="1"/>
    <col min="6" max="6" width="16" style="130" bestFit="1" customWidth="1"/>
    <col min="7" max="7" width="15.5703125" style="130" customWidth="1"/>
    <col min="8" max="9" width="10.7109375" style="130" customWidth="1"/>
    <col min="10" max="10" width="16.85546875" style="757" customWidth="1"/>
    <col min="11" max="12" width="14" style="130" bestFit="1" customWidth="1"/>
    <col min="13" max="13" width="12.28515625" style="130" bestFit="1" customWidth="1"/>
    <col min="14" max="15" width="10.7109375" style="130" customWidth="1"/>
    <col min="16" max="16" width="14" style="130" bestFit="1" customWidth="1"/>
    <col min="17" max="17" width="11.7109375" style="130" customWidth="1"/>
    <col min="18" max="18" width="14" style="130" bestFit="1" customWidth="1"/>
    <col min="19" max="19" width="13.7109375" style="130" customWidth="1"/>
    <col min="20" max="20" width="15" style="130" bestFit="1" customWidth="1"/>
    <col min="21" max="21" width="12" style="130" customWidth="1"/>
    <col min="22" max="23" width="10.7109375" style="130" customWidth="1"/>
    <col min="24" max="16384" width="9.140625" style="130"/>
  </cols>
  <sheetData>
    <row r="1" spans="1:25" ht="15.75">
      <c r="A1" s="1562" t="str">
        <f>Dates!$A$2</f>
        <v>2017-18 PUBLIC ACCOUNTS</v>
      </c>
      <c r="B1" s="1562"/>
      <c r="C1" s="1562"/>
      <c r="D1" s="1562"/>
      <c r="E1" s="1562"/>
      <c r="F1" s="1562"/>
      <c r="G1" s="1562"/>
      <c r="H1" s="1562"/>
      <c r="I1" s="1562"/>
      <c r="J1" s="1562"/>
      <c r="K1" s="1562"/>
      <c r="L1" s="1562"/>
      <c r="M1" s="1562"/>
      <c r="N1" s="1562"/>
      <c r="O1" s="1562"/>
      <c r="P1" s="1562"/>
      <c r="Q1" s="1562"/>
      <c r="R1" s="1562"/>
      <c r="S1" s="1562"/>
      <c r="T1" s="1562"/>
    </row>
    <row r="2" spans="1:25" ht="15.75">
      <c r="A2" s="1657" t="s">
        <v>325</v>
      </c>
      <c r="B2" s="1657"/>
      <c r="C2" s="1657"/>
      <c r="D2" s="1657"/>
      <c r="E2" s="1657"/>
      <c r="F2" s="1657"/>
      <c r="G2" s="1657"/>
      <c r="H2" s="1657"/>
      <c r="I2" s="1657"/>
      <c r="J2" s="1657"/>
      <c r="K2" s="1657"/>
      <c r="L2" s="1657"/>
      <c r="M2" s="1657"/>
      <c r="N2" s="1657"/>
      <c r="O2" s="1657"/>
      <c r="P2" s="1657"/>
      <c r="Q2" s="1657"/>
      <c r="R2" s="1657"/>
      <c r="S2" s="1657"/>
      <c r="T2" s="1657"/>
    </row>
    <row r="3" spans="1:25" s="131" customFormat="1" ht="15.75" thickBot="1">
      <c r="A3" s="1569" t="s">
        <v>17</v>
      </c>
      <c r="B3" s="1569"/>
      <c r="C3" s="1569"/>
      <c r="D3" s="1569"/>
      <c r="E3" s="1569"/>
      <c r="F3" s="1569"/>
      <c r="G3" s="1569"/>
      <c r="H3" s="1569"/>
      <c r="I3" s="1569"/>
      <c r="J3" s="1569"/>
      <c r="K3" s="1569"/>
      <c r="L3" s="1569"/>
      <c r="M3" s="1569"/>
      <c r="N3" s="1569"/>
      <c r="O3" s="1569"/>
      <c r="P3" s="1569"/>
      <c r="Q3" s="1569"/>
      <c r="R3" s="1569"/>
      <c r="S3" s="1569"/>
      <c r="T3" s="1569"/>
    </row>
    <row r="4" spans="1:25" s="134" customFormat="1" ht="15">
      <c r="A4" s="132"/>
      <c r="B4" s="132"/>
      <c r="C4" s="132"/>
      <c r="D4" s="132"/>
      <c r="E4" s="132"/>
      <c r="F4" s="132"/>
      <c r="G4" s="132"/>
      <c r="H4" s="132"/>
      <c r="I4" s="132"/>
      <c r="J4" s="740"/>
      <c r="K4" s="132"/>
      <c r="L4" s="132"/>
      <c r="M4" s="132"/>
      <c r="N4" s="132"/>
      <c r="O4" s="132"/>
      <c r="P4" s="132"/>
      <c r="Q4" s="132"/>
      <c r="R4" s="132"/>
      <c r="S4" s="132"/>
      <c r="T4" s="132"/>
      <c r="U4" s="133"/>
    </row>
    <row r="5" spans="1:25" ht="13.5" thickBot="1">
      <c r="A5" s="135"/>
      <c r="B5" s="135"/>
      <c r="C5" s="135"/>
      <c r="D5" s="136"/>
      <c r="E5" s="136"/>
      <c r="F5" s="136"/>
      <c r="G5" s="135"/>
      <c r="H5" s="135"/>
      <c r="I5" s="135"/>
      <c r="J5" s="741"/>
      <c r="K5" s="135"/>
      <c r="L5" s="135"/>
      <c r="M5" s="135"/>
      <c r="N5" s="135"/>
      <c r="O5" s="135"/>
      <c r="P5" s="135"/>
      <c r="Q5" s="135"/>
      <c r="R5" s="135"/>
      <c r="S5" s="135"/>
      <c r="T5" s="135"/>
      <c r="U5" s="135"/>
    </row>
    <row r="6" spans="1:25" ht="13.5" thickBot="1">
      <c r="A6" s="137" t="s">
        <v>148</v>
      </c>
      <c r="B6" s="137"/>
      <c r="C6" s="137"/>
      <c r="D6" s="137"/>
      <c r="E6" s="1654">
        <f>'Form 2A'!$B$5</f>
        <v>0</v>
      </c>
      <c r="F6" s="1655"/>
      <c r="G6" s="1655"/>
      <c r="H6" s="1655"/>
      <c r="I6" s="1656"/>
      <c r="J6" s="742"/>
      <c r="K6" s="138"/>
      <c r="L6" s="138"/>
      <c r="M6" s="138"/>
      <c r="N6" s="138"/>
      <c r="O6" s="138"/>
      <c r="P6" s="136"/>
      <c r="Q6" s="136"/>
      <c r="R6" s="136"/>
      <c r="S6" s="136"/>
      <c r="T6" s="136"/>
      <c r="U6" s="136"/>
      <c r="V6" s="147"/>
      <c r="W6" s="147"/>
    </row>
    <row r="7" spans="1:25" ht="13.5" thickBot="1">
      <c r="A7" s="139"/>
      <c r="B7" s="139"/>
      <c r="C7" s="139"/>
      <c r="D7" s="139"/>
      <c r="E7" s="139"/>
      <c r="F7" s="139"/>
      <c r="G7" s="139"/>
      <c r="H7" s="139"/>
      <c r="I7" s="140"/>
      <c r="J7" s="743"/>
      <c r="K7" s="140"/>
      <c r="L7" s="140"/>
      <c r="M7" s="140"/>
      <c r="N7" s="140"/>
      <c r="O7" s="140"/>
      <c r="P7" s="147"/>
      <c r="Q7" s="147"/>
      <c r="R7" s="147"/>
      <c r="S7" s="147"/>
      <c r="T7" s="147"/>
      <c r="U7" s="147"/>
      <c r="V7" s="147"/>
      <c r="W7" s="147"/>
    </row>
    <row r="8" spans="1:25" s="142" customFormat="1" ht="15.75">
      <c r="A8" s="173" t="s">
        <v>256</v>
      </c>
      <c r="B8" s="167"/>
      <c r="C8" s="168"/>
      <c r="D8" s="168"/>
      <c r="E8" s="168"/>
      <c r="F8" s="168"/>
      <c r="G8" s="168"/>
      <c r="H8" s="168"/>
      <c r="I8" s="168"/>
      <c r="J8" s="744"/>
      <c r="K8" s="168"/>
      <c r="L8" s="168"/>
      <c r="M8" s="168"/>
      <c r="N8" s="169"/>
      <c r="O8" s="139"/>
      <c r="P8" s="139"/>
      <c r="Q8" s="139"/>
      <c r="R8" s="139"/>
      <c r="S8" s="139"/>
      <c r="T8" s="139"/>
      <c r="U8" s="139"/>
      <c r="V8" s="139"/>
      <c r="W8" s="139"/>
      <c r="X8" s="141"/>
      <c r="Y8" s="141"/>
    </row>
    <row r="9" spans="1:25" s="142" customFormat="1" ht="16.5" thickBot="1">
      <c r="A9" s="179" t="s">
        <v>326</v>
      </c>
      <c r="B9" s="170"/>
      <c r="C9" s="171"/>
      <c r="D9" s="171"/>
      <c r="E9" s="171"/>
      <c r="F9" s="171"/>
      <c r="G9" s="171"/>
      <c r="H9" s="171"/>
      <c r="I9" s="171"/>
      <c r="J9" s="745"/>
      <c r="K9" s="171"/>
      <c r="L9" s="171"/>
      <c r="M9" s="171"/>
      <c r="N9" s="172"/>
      <c r="O9" s="139"/>
      <c r="P9" s="139"/>
      <c r="Q9" s="139"/>
      <c r="R9" s="139"/>
      <c r="S9" s="139"/>
      <c r="T9" s="139"/>
      <c r="U9" s="139"/>
      <c r="V9" s="139"/>
      <c r="W9" s="139"/>
      <c r="X9" s="141"/>
      <c r="Y9" s="141"/>
    </row>
    <row r="10" spans="1:25" s="142" customFormat="1" ht="16.5" thickBot="1">
      <c r="A10" s="139"/>
      <c r="B10" s="139"/>
      <c r="C10" s="139"/>
      <c r="D10" s="139"/>
      <c r="E10" s="139"/>
      <c r="F10" s="139"/>
      <c r="G10" s="139"/>
      <c r="H10" s="139"/>
      <c r="I10" s="139"/>
      <c r="J10" s="746"/>
      <c r="K10" s="139"/>
      <c r="L10" s="139"/>
      <c r="M10" s="139"/>
      <c r="N10" s="139"/>
      <c r="O10" s="139"/>
      <c r="P10" s="139"/>
      <c r="Q10" s="139"/>
      <c r="R10" s="139"/>
      <c r="S10" s="139"/>
      <c r="T10" s="139"/>
      <c r="U10" s="139"/>
      <c r="V10" s="139"/>
      <c r="W10" s="139"/>
      <c r="X10" s="141"/>
      <c r="Y10" s="141"/>
    </row>
    <row r="11" spans="1:25" s="142" customFormat="1" ht="15.75">
      <c r="A11" s="173" t="s">
        <v>257</v>
      </c>
      <c r="B11" s="167"/>
      <c r="C11" s="174"/>
      <c r="D11" s="174"/>
      <c r="E11" s="168"/>
      <c r="F11" s="168"/>
      <c r="G11" s="168"/>
      <c r="H11" s="168"/>
      <c r="I11" s="168"/>
      <c r="J11" s="744"/>
      <c r="K11" s="168"/>
      <c r="L11" s="168"/>
      <c r="M11" s="168"/>
      <c r="N11" s="169"/>
      <c r="O11" s="139"/>
      <c r="P11" s="139"/>
      <c r="Q11" s="139"/>
      <c r="R11" s="139"/>
      <c r="S11" s="139"/>
      <c r="T11" s="139"/>
      <c r="U11" s="139"/>
      <c r="V11" s="139"/>
      <c r="W11" s="139"/>
      <c r="X11" s="141"/>
      <c r="Y11" s="141"/>
    </row>
    <row r="12" spans="1:25" s="142" customFormat="1" ht="102.75" customHeight="1">
      <c r="A12" s="1658" t="s">
        <v>1144</v>
      </c>
      <c r="B12" s="1659"/>
      <c r="C12" s="1659"/>
      <c r="D12" s="1659"/>
      <c r="E12" s="1659"/>
      <c r="F12" s="1659"/>
      <c r="G12" s="1659"/>
      <c r="H12" s="1659"/>
      <c r="I12" s="1659"/>
      <c r="J12" s="1659"/>
      <c r="K12" s="1659"/>
      <c r="L12" s="1659"/>
      <c r="M12" s="1659"/>
      <c r="N12" s="1660"/>
      <c r="O12" s="139"/>
      <c r="P12" s="139"/>
      <c r="Q12" s="139"/>
      <c r="R12" s="139"/>
      <c r="S12" s="139"/>
      <c r="T12" s="139"/>
      <c r="U12" s="139"/>
      <c r="V12" s="139"/>
      <c r="W12" s="139"/>
      <c r="X12" s="141"/>
      <c r="Y12" s="141"/>
    </row>
    <row r="13" spans="1:25" s="142" customFormat="1" ht="15" customHeight="1">
      <c r="A13" s="175"/>
      <c r="B13" s="176"/>
      <c r="C13" s="177"/>
      <c r="D13" s="177"/>
      <c r="E13" s="177"/>
      <c r="F13" s="177"/>
      <c r="G13" s="177"/>
      <c r="H13" s="177"/>
      <c r="I13" s="177"/>
      <c r="J13" s="747"/>
      <c r="K13" s="177"/>
      <c r="L13" s="177"/>
      <c r="M13" s="177"/>
      <c r="N13" s="178"/>
      <c r="O13" s="139"/>
      <c r="P13" s="139"/>
      <c r="Q13" s="139"/>
      <c r="R13" s="139"/>
      <c r="S13" s="139"/>
      <c r="T13" s="139"/>
      <c r="U13" s="139"/>
      <c r="V13" s="139"/>
      <c r="W13" s="139"/>
      <c r="X13" s="141"/>
      <c r="Y13" s="141"/>
    </row>
    <row r="14" spans="1:25" s="142" customFormat="1" ht="16.5" thickBot="1">
      <c r="A14" s="1661" t="s">
        <v>1145</v>
      </c>
      <c r="B14" s="1662"/>
      <c r="C14" s="1663"/>
      <c r="D14" s="1663"/>
      <c r="E14" s="1663"/>
      <c r="F14" s="1663"/>
      <c r="G14" s="1663"/>
      <c r="H14" s="1663"/>
      <c r="I14" s="1663"/>
      <c r="J14" s="1663"/>
      <c r="K14" s="1663"/>
      <c r="L14" s="1663"/>
      <c r="M14" s="1663"/>
      <c r="N14" s="1664"/>
      <c r="O14" s="139"/>
      <c r="P14" s="139"/>
      <c r="Q14" s="139"/>
      <c r="R14" s="139"/>
      <c r="S14" s="139"/>
      <c r="T14" s="139"/>
      <c r="U14" s="139"/>
      <c r="V14" s="139"/>
      <c r="W14" s="139"/>
      <c r="X14" s="141"/>
      <c r="Y14" s="141"/>
    </row>
    <row r="15" spans="1:25" s="142" customFormat="1" ht="15.75">
      <c r="A15" s="139"/>
      <c r="B15" s="139"/>
      <c r="C15" s="139"/>
      <c r="D15" s="139"/>
      <c r="E15" s="139"/>
      <c r="F15" s="139"/>
      <c r="G15" s="139"/>
      <c r="H15" s="139"/>
      <c r="I15" s="139"/>
      <c r="J15" s="746"/>
      <c r="K15" s="139"/>
      <c r="L15" s="139"/>
      <c r="M15" s="139"/>
      <c r="N15" s="139"/>
      <c r="O15" s="139"/>
      <c r="P15" s="139"/>
      <c r="Q15" s="139"/>
      <c r="R15" s="139"/>
      <c r="S15" s="139"/>
      <c r="T15" s="139"/>
      <c r="U15" s="139"/>
      <c r="V15" s="139"/>
      <c r="W15" s="139"/>
      <c r="X15" s="141"/>
      <c r="Y15" s="141"/>
    </row>
    <row r="16" spans="1:25" ht="13.5" thickBot="1">
      <c r="A16" s="143"/>
      <c r="B16" s="144" t="s">
        <v>1122</v>
      </c>
      <c r="C16" s="143"/>
      <c r="D16" s="143"/>
      <c r="E16" s="143"/>
      <c r="F16" s="143"/>
      <c r="G16" s="143"/>
      <c r="H16" s="143"/>
      <c r="I16" s="143"/>
      <c r="J16" s="748"/>
      <c r="K16" s="143"/>
      <c r="L16" s="140"/>
      <c r="M16" s="140"/>
      <c r="N16" s="140"/>
      <c r="O16" s="140"/>
      <c r="P16" s="140"/>
      <c r="Q16" s="140"/>
      <c r="R16" s="140"/>
      <c r="S16" s="147"/>
      <c r="T16" s="147"/>
      <c r="U16" s="147"/>
      <c r="V16" s="147"/>
      <c r="W16" s="147"/>
    </row>
    <row r="17" spans="1:27" ht="36.75" customHeight="1" thickBot="1">
      <c r="A17" s="147"/>
      <c r="B17" s="148" t="s">
        <v>258</v>
      </c>
      <c r="C17" s="148" t="s">
        <v>259</v>
      </c>
      <c r="D17" s="149"/>
      <c r="E17" s="1649" t="s">
        <v>89</v>
      </c>
      <c r="F17" s="1650"/>
      <c r="G17" s="1650"/>
      <c r="H17" s="1650"/>
      <c r="I17" s="1651"/>
      <c r="J17" s="749"/>
      <c r="K17" s="1649" t="s">
        <v>89</v>
      </c>
      <c r="L17" s="1650"/>
      <c r="M17" s="1650"/>
      <c r="N17" s="1650"/>
      <c r="O17" s="1651"/>
      <c r="P17" s="149"/>
      <c r="Q17" s="150" t="s">
        <v>90</v>
      </c>
      <c r="R17" s="151"/>
      <c r="S17" s="152"/>
      <c r="T17" s="152"/>
      <c r="U17" s="661"/>
      <c r="V17" s="1652" t="s">
        <v>91</v>
      </c>
      <c r="W17" s="1653"/>
    </row>
    <row r="18" spans="1:27" s="145" customFormat="1" ht="59.25" customHeight="1" thickBot="1">
      <c r="A18" s="153"/>
      <c r="B18" s="154" t="s">
        <v>327</v>
      </c>
      <c r="C18" s="849" t="str">
        <f>Dates!$A$4</f>
        <v>March 31, 2018 ($000's)</v>
      </c>
      <c r="D18" s="840" t="s">
        <v>1177</v>
      </c>
      <c r="E18" s="161">
        <v>2019</v>
      </c>
      <c r="F18" s="162">
        <f>+E18+1</f>
        <v>2020</v>
      </c>
      <c r="G18" s="162">
        <f>+F18+1</f>
        <v>2021</v>
      </c>
      <c r="H18" s="162">
        <f>+G18+1</f>
        <v>2022</v>
      </c>
      <c r="I18" s="163">
        <f>+H18+1</f>
        <v>2023</v>
      </c>
      <c r="J18" s="875" t="s">
        <v>92</v>
      </c>
      <c r="K18" s="161" t="str">
        <f>Dates!A13</f>
        <v>2024-2028</v>
      </c>
      <c r="L18" s="162" t="str">
        <f>Dates!A14</f>
        <v>2029-2033</v>
      </c>
      <c r="M18" s="162" t="str">
        <f>Dates!A15</f>
        <v>2034-2038</v>
      </c>
      <c r="N18" s="162" t="str">
        <f>Dates!A16</f>
        <v>2039-2043</v>
      </c>
      <c r="O18" s="164" t="str">
        <f>Dates!A17</f>
        <v>2044 and thereafter</v>
      </c>
      <c r="P18" s="876" t="s">
        <v>92</v>
      </c>
      <c r="Q18" s="154" t="s">
        <v>260</v>
      </c>
      <c r="R18" s="880" t="s">
        <v>261</v>
      </c>
      <c r="S18" s="155" t="s">
        <v>262</v>
      </c>
      <c r="T18" s="156" t="s">
        <v>263</v>
      </c>
      <c r="U18" s="661" t="s">
        <v>1179</v>
      </c>
      <c r="V18" s="157" t="s">
        <v>94</v>
      </c>
      <c r="W18" s="165" t="s">
        <v>95</v>
      </c>
    </row>
    <row r="19" spans="1:27" s="135" customFormat="1">
      <c r="A19" s="153"/>
      <c r="B19" s="848"/>
      <c r="C19" s="865">
        <f>R19</f>
        <v>0</v>
      </c>
      <c r="D19" s="887" t="s">
        <v>1176</v>
      </c>
      <c r="E19" s="450"/>
      <c r="F19" s="451"/>
      <c r="G19" s="451"/>
      <c r="H19" s="451"/>
      <c r="I19" s="452"/>
      <c r="J19" s="865">
        <f>SUM(E19:I19)</f>
        <v>0</v>
      </c>
      <c r="K19" s="450"/>
      <c r="L19" s="451"/>
      <c r="M19" s="451"/>
      <c r="N19" s="451"/>
      <c r="O19" s="452"/>
      <c r="P19" s="877">
        <f>SUM(J19:O19)</f>
        <v>0</v>
      </c>
      <c r="Q19" s="449"/>
      <c r="R19" s="881">
        <f>SUM(P19:Q19)</f>
        <v>0</v>
      </c>
      <c r="S19" s="451"/>
      <c r="T19" s="884">
        <f t="shared" ref="T19:T26" si="0">+R19+S19</f>
        <v>0</v>
      </c>
      <c r="U19" s="453"/>
      <c r="V19" s="758"/>
      <c r="W19" s="758"/>
      <c r="AA19" s="895"/>
    </row>
    <row r="20" spans="1:27" s="135" customFormat="1">
      <c r="A20" s="153"/>
      <c r="B20" s="848"/>
      <c r="C20" s="865">
        <f t="shared" ref="C20:C32" si="1">R20</f>
        <v>0</v>
      </c>
      <c r="D20" s="887" t="s">
        <v>1172</v>
      </c>
      <c r="E20" s="450"/>
      <c r="F20" s="451"/>
      <c r="G20" s="451"/>
      <c r="H20" s="451"/>
      <c r="I20" s="452"/>
      <c r="J20" s="865">
        <f>SUM(E20:I20)</f>
        <v>0</v>
      </c>
      <c r="K20" s="450"/>
      <c r="L20" s="451"/>
      <c r="M20" s="451"/>
      <c r="N20" s="451"/>
      <c r="O20" s="452"/>
      <c r="P20" s="877">
        <f>SUM(J20:O20)</f>
        <v>0</v>
      </c>
      <c r="Q20" s="449"/>
      <c r="R20" s="881">
        <f>SUM(P20:Q20)</f>
        <v>0</v>
      </c>
      <c r="S20" s="451"/>
      <c r="T20" s="884">
        <f>+R20+S20</f>
        <v>0</v>
      </c>
      <c r="U20" s="453"/>
      <c r="V20" s="758"/>
      <c r="W20" s="758"/>
      <c r="AA20" s="895"/>
    </row>
    <row r="21" spans="1:27" s="145" customFormat="1">
      <c r="A21" s="153"/>
      <c r="B21" s="848"/>
      <c r="C21" s="865">
        <f t="shared" si="1"/>
        <v>0</v>
      </c>
      <c r="D21" s="887" t="s">
        <v>1171</v>
      </c>
      <c r="E21" s="450"/>
      <c r="F21" s="451"/>
      <c r="G21" s="451"/>
      <c r="H21" s="451"/>
      <c r="I21" s="452"/>
      <c r="J21" s="865">
        <f t="shared" ref="J21:J32" si="2">SUM(E21:I21)</f>
        <v>0</v>
      </c>
      <c r="K21" s="450"/>
      <c r="L21" s="451"/>
      <c r="M21" s="451"/>
      <c r="N21" s="451"/>
      <c r="O21" s="452"/>
      <c r="P21" s="877">
        <f t="shared" ref="P21:P32" si="3">SUM(J21:O21)</f>
        <v>0</v>
      </c>
      <c r="Q21" s="449"/>
      <c r="R21" s="881">
        <f t="shared" ref="R21:R32" si="4">SUM(P21:Q21)</f>
        <v>0</v>
      </c>
      <c r="S21" s="451"/>
      <c r="T21" s="884">
        <f t="shared" si="0"/>
        <v>0</v>
      </c>
      <c r="U21" s="453"/>
      <c r="V21" s="758"/>
      <c r="W21" s="758"/>
      <c r="AA21" s="896"/>
    </row>
    <row r="22" spans="1:27" s="145" customFormat="1">
      <c r="A22" s="153"/>
      <c r="B22" s="848"/>
      <c r="C22" s="865">
        <f t="shared" si="1"/>
        <v>0</v>
      </c>
      <c r="D22" s="887" t="s">
        <v>1173</v>
      </c>
      <c r="E22" s="450"/>
      <c r="F22" s="451"/>
      <c r="G22" s="451"/>
      <c r="H22" s="451"/>
      <c r="I22" s="452"/>
      <c r="J22" s="865">
        <f>SUM(E22:I22)</f>
        <v>0</v>
      </c>
      <c r="K22" s="450"/>
      <c r="L22" s="451"/>
      <c r="M22" s="451"/>
      <c r="N22" s="451"/>
      <c r="O22" s="452"/>
      <c r="P22" s="877">
        <f>SUM(J22:O22)</f>
        <v>0</v>
      </c>
      <c r="Q22" s="449"/>
      <c r="R22" s="881">
        <f>SUM(P22:Q22)</f>
        <v>0</v>
      </c>
      <c r="S22" s="451"/>
      <c r="T22" s="884">
        <f>+R22+S22</f>
        <v>0</v>
      </c>
      <c r="U22" s="453"/>
      <c r="V22" s="758"/>
      <c r="W22" s="758"/>
      <c r="AA22" s="896"/>
    </row>
    <row r="23" spans="1:27" s="145" customFormat="1">
      <c r="A23" s="153"/>
      <c r="B23" s="848"/>
      <c r="C23" s="865">
        <f t="shared" si="1"/>
        <v>0</v>
      </c>
      <c r="D23" s="887" t="s">
        <v>1174</v>
      </c>
      <c r="E23" s="450"/>
      <c r="F23" s="451"/>
      <c r="G23" s="451"/>
      <c r="H23" s="451"/>
      <c r="I23" s="452"/>
      <c r="J23" s="865">
        <f>SUM(E23:I23)</f>
        <v>0</v>
      </c>
      <c r="K23" s="450"/>
      <c r="L23" s="451"/>
      <c r="M23" s="451"/>
      <c r="N23" s="451"/>
      <c r="O23" s="452"/>
      <c r="P23" s="877">
        <f>SUM(J23:O23)</f>
        <v>0</v>
      </c>
      <c r="Q23" s="449"/>
      <c r="R23" s="881">
        <f>SUM(P23:Q23)</f>
        <v>0</v>
      </c>
      <c r="S23" s="451"/>
      <c r="T23" s="884">
        <f t="shared" si="0"/>
        <v>0</v>
      </c>
      <c r="U23" s="453"/>
      <c r="V23" s="758"/>
      <c r="W23" s="758"/>
      <c r="AA23" s="896"/>
    </row>
    <row r="24" spans="1:27" s="145" customFormat="1">
      <c r="A24" s="153"/>
      <c r="B24" s="848"/>
      <c r="C24" s="865">
        <f t="shared" si="1"/>
        <v>0</v>
      </c>
      <c r="D24" s="887" t="s">
        <v>1175</v>
      </c>
      <c r="E24" s="450"/>
      <c r="F24" s="451"/>
      <c r="G24" s="451"/>
      <c r="H24" s="451"/>
      <c r="I24" s="452"/>
      <c r="J24" s="865">
        <f>SUM(E24:I24)</f>
        <v>0</v>
      </c>
      <c r="K24" s="450"/>
      <c r="L24" s="451"/>
      <c r="M24" s="451"/>
      <c r="N24" s="451"/>
      <c r="O24" s="452"/>
      <c r="P24" s="877">
        <f>SUM(J24:O24)</f>
        <v>0</v>
      </c>
      <c r="Q24" s="449"/>
      <c r="R24" s="881">
        <f>SUM(P24:Q24)</f>
        <v>0</v>
      </c>
      <c r="S24" s="451"/>
      <c r="T24" s="884">
        <f t="shared" si="0"/>
        <v>0</v>
      </c>
      <c r="U24" s="453"/>
      <c r="V24" s="758"/>
      <c r="W24" s="758"/>
      <c r="AA24" s="896"/>
    </row>
    <row r="25" spans="1:27" s="145" customFormat="1">
      <c r="A25" s="153"/>
      <c r="B25" s="848"/>
      <c r="C25" s="865">
        <f t="shared" si="1"/>
        <v>0</v>
      </c>
      <c r="D25" s="887"/>
      <c r="E25" s="450"/>
      <c r="F25" s="451"/>
      <c r="G25" s="451"/>
      <c r="H25" s="451"/>
      <c r="I25" s="452"/>
      <c r="J25" s="865">
        <f>SUM(E25:I25)</f>
        <v>0</v>
      </c>
      <c r="K25" s="450"/>
      <c r="L25" s="451"/>
      <c r="M25" s="451"/>
      <c r="N25" s="451"/>
      <c r="O25" s="452"/>
      <c r="P25" s="877">
        <f>SUM(J25:O25)</f>
        <v>0</v>
      </c>
      <c r="Q25" s="449"/>
      <c r="R25" s="881">
        <f>SUM(P25:Q25)</f>
        <v>0</v>
      </c>
      <c r="S25" s="451"/>
      <c r="T25" s="884">
        <f t="shared" si="0"/>
        <v>0</v>
      </c>
      <c r="U25" s="453"/>
      <c r="V25" s="758"/>
      <c r="W25" s="758"/>
      <c r="AA25" s="896"/>
    </row>
    <row r="26" spans="1:27" s="145" customFormat="1">
      <c r="A26" s="153"/>
      <c r="B26" s="848"/>
      <c r="C26" s="865">
        <f t="shared" si="1"/>
        <v>0</v>
      </c>
      <c r="D26" s="887"/>
      <c r="E26" s="450"/>
      <c r="F26" s="451"/>
      <c r="G26" s="451"/>
      <c r="H26" s="451"/>
      <c r="I26" s="452"/>
      <c r="J26" s="865">
        <f>SUM(E26:I26)</f>
        <v>0</v>
      </c>
      <c r="K26" s="450"/>
      <c r="L26" s="451"/>
      <c r="M26" s="451"/>
      <c r="N26" s="451"/>
      <c r="O26" s="452"/>
      <c r="P26" s="877">
        <f>SUM(J26:O26)</f>
        <v>0</v>
      </c>
      <c r="Q26" s="449"/>
      <c r="R26" s="881">
        <f>SUM(P26:Q26)</f>
        <v>0</v>
      </c>
      <c r="S26" s="451"/>
      <c r="T26" s="884">
        <f t="shared" si="0"/>
        <v>0</v>
      </c>
      <c r="U26" s="453"/>
      <c r="V26" s="758"/>
      <c r="W26" s="758"/>
    </row>
    <row r="27" spans="1:27" s="145" customFormat="1">
      <c r="A27" s="153"/>
      <c r="B27" s="848"/>
      <c r="C27" s="865">
        <f t="shared" si="1"/>
        <v>0</v>
      </c>
      <c r="D27" s="887"/>
      <c r="E27" s="450"/>
      <c r="F27" s="451"/>
      <c r="G27" s="451"/>
      <c r="H27" s="451"/>
      <c r="I27" s="452"/>
      <c r="J27" s="865">
        <f t="shared" si="2"/>
        <v>0</v>
      </c>
      <c r="K27" s="450"/>
      <c r="L27" s="451"/>
      <c r="M27" s="451"/>
      <c r="N27" s="451"/>
      <c r="O27" s="452"/>
      <c r="P27" s="878">
        <f t="shared" si="3"/>
        <v>0</v>
      </c>
      <c r="Q27" s="449"/>
      <c r="R27" s="882">
        <f t="shared" si="4"/>
        <v>0</v>
      </c>
      <c r="S27" s="451"/>
      <c r="T27" s="885">
        <f t="shared" ref="T27:T32" si="5">+R27+S27</f>
        <v>0</v>
      </c>
      <c r="U27" s="453"/>
      <c r="V27" s="758"/>
      <c r="W27" s="758"/>
    </row>
    <row r="28" spans="1:27" s="145" customFormat="1">
      <c r="A28" s="153"/>
      <c r="B28" s="848"/>
      <c r="C28" s="865">
        <f t="shared" si="1"/>
        <v>0</v>
      </c>
      <c r="D28" s="887"/>
      <c r="E28" s="450"/>
      <c r="F28" s="451"/>
      <c r="G28" s="451"/>
      <c r="H28" s="451"/>
      <c r="I28" s="452"/>
      <c r="J28" s="865">
        <f t="shared" si="2"/>
        <v>0</v>
      </c>
      <c r="K28" s="450"/>
      <c r="L28" s="451"/>
      <c r="M28" s="451"/>
      <c r="N28" s="451"/>
      <c r="O28" s="452"/>
      <c r="P28" s="878">
        <f t="shared" si="3"/>
        <v>0</v>
      </c>
      <c r="Q28" s="449"/>
      <c r="R28" s="882">
        <f t="shared" si="4"/>
        <v>0</v>
      </c>
      <c r="S28" s="451"/>
      <c r="T28" s="885">
        <f t="shared" si="5"/>
        <v>0</v>
      </c>
      <c r="U28" s="453"/>
      <c r="V28" s="758"/>
      <c r="W28" s="758"/>
    </row>
    <row r="29" spans="1:27" s="145" customFormat="1">
      <c r="A29" s="153"/>
      <c r="B29" s="848"/>
      <c r="C29" s="865">
        <f t="shared" si="1"/>
        <v>0</v>
      </c>
      <c r="D29" s="887"/>
      <c r="E29" s="450"/>
      <c r="F29" s="451"/>
      <c r="G29" s="451"/>
      <c r="H29" s="451"/>
      <c r="I29" s="452"/>
      <c r="J29" s="865">
        <f t="shared" si="2"/>
        <v>0</v>
      </c>
      <c r="K29" s="450"/>
      <c r="L29" s="451"/>
      <c r="M29" s="451"/>
      <c r="N29" s="451"/>
      <c r="O29" s="452"/>
      <c r="P29" s="878">
        <f t="shared" si="3"/>
        <v>0</v>
      </c>
      <c r="Q29" s="449"/>
      <c r="R29" s="882">
        <f t="shared" si="4"/>
        <v>0</v>
      </c>
      <c r="S29" s="451"/>
      <c r="T29" s="885">
        <f t="shared" si="5"/>
        <v>0</v>
      </c>
      <c r="U29" s="453"/>
      <c r="V29" s="758"/>
      <c r="W29" s="758"/>
    </row>
    <row r="30" spans="1:27" s="145" customFormat="1">
      <c r="A30" s="153"/>
      <c r="B30" s="848"/>
      <c r="C30" s="865">
        <f t="shared" si="1"/>
        <v>0</v>
      </c>
      <c r="D30" s="887"/>
      <c r="E30" s="450"/>
      <c r="F30" s="451"/>
      <c r="G30" s="451"/>
      <c r="H30" s="451"/>
      <c r="I30" s="452"/>
      <c r="J30" s="865">
        <f t="shared" si="2"/>
        <v>0</v>
      </c>
      <c r="K30" s="450"/>
      <c r="L30" s="451"/>
      <c r="M30" s="451"/>
      <c r="N30" s="451"/>
      <c r="O30" s="452"/>
      <c r="P30" s="878">
        <f t="shared" si="3"/>
        <v>0</v>
      </c>
      <c r="Q30" s="449"/>
      <c r="R30" s="882">
        <f t="shared" si="4"/>
        <v>0</v>
      </c>
      <c r="S30" s="451"/>
      <c r="T30" s="885">
        <f t="shared" si="5"/>
        <v>0</v>
      </c>
      <c r="U30" s="453"/>
      <c r="V30" s="758"/>
      <c r="W30" s="758"/>
    </row>
    <row r="31" spans="1:27" s="145" customFormat="1">
      <c r="A31" s="153"/>
      <c r="B31" s="848"/>
      <c r="C31" s="865">
        <f t="shared" si="1"/>
        <v>0</v>
      </c>
      <c r="D31" s="887"/>
      <c r="E31" s="450"/>
      <c r="F31" s="451"/>
      <c r="G31" s="451"/>
      <c r="H31" s="451"/>
      <c r="I31" s="452"/>
      <c r="J31" s="865">
        <f t="shared" si="2"/>
        <v>0</v>
      </c>
      <c r="K31" s="450"/>
      <c r="L31" s="451"/>
      <c r="M31" s="451"/>
      <c r="N31" s="451"/>
      <c r="O31" s="452"/>
      <c r="P31" s="878">
        <f t="shared" si="3"/>
        <v>0</v>
      </c>
      <c r="Q31" s="449"/>
      <c r="R31" s="882">
        <f t="shared" si="4"/>
        <v>0</v>
      </c>
      <c r="S31" s="451"/>
      <c r="T31" s="885">
        <f t="shared" si="5"/>
        <v>0</v>
      </c>
      <c r="U31" s="453"/>
      <c r="V31" s="758"/>
      <c r="W31" s="758"/>
    </row>
    <row r="32" spans="1:27" s="145" customFormat="1" ht="13.5" thickBot="1">
      <c r="A32" s="153"/>
      <c r="B32" s="848"/>
      <c r="C32" s="865">
        <f t="shared" si="1"/>
        <v>0</v>
      </c>
      <c r="D32" s="887"/>
      <c r="E32" s="450"/>
      <c r="F32" s="451"/>
      <c r="G32" s="451"/>
      <c r="H32" s="451"/>
      <c r="I32" s="452"/>
      <c r="J32" s="865">
        <f t="shared" si="2"/>
        <v>0</v>
      </c>
      <c r="K32" s="450"/>
      <c r="L32" s="451"/>
      <c r="M32" s="451"/>
      <c r="N32" s="451"/>
      <c r="O32" s="452"/>
      <c r="P32" s="879">
        <f t="shared" si="3"/>
        <v>0</v>
      </c>
      <c r="Q32" s="449"/>
      <c r="R32" s="883">
        <f t="shared" si="4"/>
        <v>0</v>
      </c>
      <c r="S32" s="451"/>
      <c r="T32" s="886">
        <f t="shared" si="5"/>
        <v>0</v>
      </c>
      <c r="U32" s="453"/>
      <c r="V32" s="758"/>
      <c r="W32" s="758"/>
    </row>
    <row r="33" spans="1:23" s="145" customFormat="1" ht="13.5" thickBot="1">
      <c r="A33" s="153"/>
      <c r="B33" s="158" t="s">
        <v>98</v>
      </c>
      <c r="C33" s="866">
        <f>SUM(C19:C32)</f>
        <v>0</v>
      </c>
      <c r="D33" s="867"/>
      <c r="E33" s="868">
        <f>SUM(E19:E32)</f>
        <v>0</v>
      </c>
      <c r="F33" s="869">
        <f>SUM(F19:F32)</f>
        <v>0</v>
      </c>
      <c r="G33" s="869">
        <f>SUM(G19:G32)</f>
        <v>0</v>
      </c>
      <c r="H33" s="869">
        <f t="shared" ref="H33:R33" si="6">SUM(H19:H32)</f>
        <v>0</v>
      </c>
      <c r="I33" s="870">
        <f t="shared" si="6"/>
        <v>0</v>
      </c>
      <c r="J33" s="871">
        <f>SUM(J19:J32)</f>
        <v>0</v>
      </c>
      <c r="K33" s="868">
        <f t="shared" si="6"/>
        <v>0</v>
      </c>
      <c r="L33" s="869">
        <f t="shared" si="6"/>
        <v>0</v>
      </c>
      <c r="M33" s="869">
        <f t="shared" si="6"/>
        <v>0</v>
      </c>
      <c r="N33" s="869">
        <f t="shared" si="6"/>
        <v>0</v>
      </c>
      <c r="O33" s="870">
        <f t="shared" si="6"/>
        <v>0</v>
      </c>
      <c r="P33" s="872">
        <f t="shared" si="6"/>
        <v>0</v>
      </c>
      <c r="Q33" s="872">
        <f t="shared" si="6"/>
        <v>0</v>
      </c>
      <c r="R33" s="873">
        <f t="shared" si="6"/>
        <v>0</v>
      </c>
      <c r="S33" s="874">
        <f>SUM(S19:S32)</f>
        <v>0</v>
      </c>
      <c r="T33" s="874">
        <f>SUM(T19:T32)</f>
        <v>0</v>
      </c>
      <c r="U33" s="874">
        <f>SUM(U19:U32)</f>
        <v>0</v>
      </c>
      <c r="V33" s="874">
        <f>MIN(V19:V32)</f>
        <v>0</v>
      </c>
      <c r="W33" s="874">
        <f>MAX(W19:W32)</f>
        <v>0</v>
      </c>
    </row>
    <row r="34" spans="1:23" ht="13.5" thickBot="1">
      <c r="A34" s="147"/>
      <c r="B34" s="147"/>
      <c r="C34" s="147"/>
      <c r="D34" s="147"/>
      <c r="E34" s="147"/>
      <c r="F34" s="147"/>
      <c r="G34" s="147"/>
      <c r="H34" s="147"/>
      <c r="I34" s="147"/>
      <c r="J34" s="750"/>
      <c r="K34" s="147"/>
      <c r="L34" s="147"/>
      <c r="M34" s="147"/>
      <c r="N34" s="147"/>
      <c r="O34" s="147"/>
      <c r="P34" s="147"/>
      <c r="Q34" s="147"/>
      <c r="R34" s="147"/>
      <c r="S34" s="147"/>
      <c r="T34" s="147"/>
      <c r="U34" s="147"/>
      <c r="V34" s="147"/>
      <c r="W34" s="147"/>
    </row>
    <row r="35" spans="1:23" ht="30.75" customHeight="1" thickBot="1">
      <c r="A35" s="147"/>
      <c r="B35" s="147"/>
      <c r="C35" s="181" t="s">
        <v>167</v>
      </c>
      <c r="D35" s="147"/>
      <c r="E35" s="839" t="str">
        <f>IF((ROUND(C33,3)=ROUND(R33,3)),"OK","INCORRECT")</f>
        <v>OK</v>
      </c>
      <c r="F35" s="147"/>
      <c r="G35" s="147"/>
      <c r="H35" s="147"/>
      <c r="I35" s="147"/>
      <c r="J35" s="750"/>
      <c r="K35" s="147"/>
      <c r="L35" s="147"/>
      <c r="M35" s="147"/>
      <c r="N35" s="147"/>
      <c r="O35" s="147"/>
      <c r="P35" s="147"/>
      <c r="Q35" s="147"/>
      <c r="R35" s="147"/>
      <c r="S35" s="147"/>
      <c r="T35" s="147"/>
      <c r="U35" s="147"/>
      <c r="V35" s="147"/>
      <c r="W35" s="147"/>
    </row>
    <row r="36" spans="1:23">
      <c r="A36" s="147"/>
      <c r="B36" s="147"/>
      <c r="C36" s="159"/>
      <c r="D36" s="147"/>
      <c r="E36" s="182" t="s">
        <v>356</v>
      </c>
      <c r="F36" s="147"/>
      <c r="G36" s="147"/>
      <c r="H36" s="147"/>
      <c r="I36" s="147"/>
      <c r="J36" s="750"/>
      <c r="K36" s="147"/>
      <c r="L36" s="147"/>
      <c r="M36" s="147"/>
      <c r="N36" s="147"/>
      <c r="O36" s="147"/>
      <c r="P36" s="147"/>
      <c r="Q36" s="147"/>
      <c r="R36" s="147"/>
      <c r="S36" s="147"/>
      <c r="T36" s="147"/>
      <c r="U36" s="147"/>
      <c r="V36" s="147"/>
      <c r="W36" s="147"/>
    </row>
    <row r="37" spans="1:23">
      <c r="A37" s="147"/>
      <c r="B37" s="147"/>
      <c r="C37" s="159"/>
      <c r="D37" s="147"/>
      <c r="E37" s="183" t="s">
        <v>357</v>
      </c>
      <c r="F37" s="147"/>
      <c r="G37" s="147"/>
      <c r="H37" s="147"/>
      <c r="I37" s="147"/>
      <c r="J37" s="750"/>
      <c r="K37" s="147"/>
      <c r="L37" s="147"/>
      <c r="M37" s="147"/>
      <c r="N37" s="147"/>
      <c r="O37" s="147"/>
      <c r="P37" s="147"/>
      <c r="Q37" s="147"/>
      <c r="R37" s="147"/>
      <c r="S37" s="147"/>
      <c r="T37" s="147"/>
      <c r="U37" s="147"/>
      <c r="V37" s="147"/>
      <c r="W37" s="147"/>
    </row>
    <row r="38" spans="1:23" s="48" customFormat="1" ht="14.25">
      <c r="A38" s="443" t="s">
        <v>264</v>
      </c>
      <c r="B38" s="653"/>
      <c r="C38" s="653"/>
      <c r="D38" s="653"/>
      <c r="E38" s="653"/>
      <c r="F38" s="653"/>
      <c r="G38" s="653"/>
      <c r="H38" s="653"/>
      <c r="I38" s="653"/>
      <c r="J38" s="751"/>
    </row>
    <row r="39" spans="1:23" s="48" customFormat="1">
      <c r="A39" s="640"/>
      <c r="B39" s="640"/>
      <c r="C39" s="640"/>
      <c r="D39" s="640"/>
      <c r="E39" s="640"/>
      <c r="F39" s="640"/>
      <c r="G39" s="640"/>
      <c r="H39" s="640"/>
      <c r="I39" s="640"/>
      <c r="J39" s="752"/>
      <c r="K39" s="640"/>
      <c r="L39" s="640"/>
    </row>
    <row r="40" spans="1:23" s="48" customFormat="1">
      <c r="A40" s="461"/>
      <c r="B40" s="461"/>
      <c r="C40" s="461"/>
      <c r="D40" s="461"/>
      <c r="E40" s="461"/>
      <c r="F40" s="461"/>
      <c r="G40" s="461"/>
      <c r="H40" s="461"/>
      <c r="I40" s="461"/>
      <c r="J40" s="753"/>
      <c r="K40" s="461"/>
      <c r="L40" s="461"/>
    </row>
    <row r="41" spans="1:23" s="48" customFormat="1">
      <c r="A41" s="460"/>
      <c r="B41" s="460"/>
      <c r="C41" s="460"/>
      <c r="D41" s="460"/>
      <c r="E41" s="460"/>
      <c r="F41" s="460"/>
      <c r="G41" s="460"/>
      <c r="H41" s="460"/>
      <c r="I41" s="460"/>
      <c r="J41" s="754"/>
      <c r="K41" s="460"/>
      <c r="L41" s="460"/>
      <c r="M41" s="47"/>
    </row>
    <row r="42" spans="1:23" s="48" customFormat="1">
      <c r="A42" s="461"/>
      <c r="B42" s="461"/>
      <c r="C42" s="461"/>
      <c r="D42" s="461"/>
      <c r="E42" s="461"/>
      <c r="F42" s="461"/>
      <c r="G42" s="461"/>
      <c r="H42" s="461"/>
      <c r="I42" s="461"/>
      <c r="J42" s="753"/>
      <c r="K42" s="461"/>
      <c r="L42" s="461"/>
    </row>
    <row r="43" spans="1:23" s="48" customFormat="1">
      <c r="A43" s="460"/>
      <c r="B43" s="460"/>
      <c r="C43" s="460"/>
      <c r="D43" s="460"/>
      <c r="E43" s="460"/>
      <c r="F43" s="460"/>
      <c r="G43" s="460"/>
      <c r="H43" s="460"/>
      <c r="I43" s="460"/>
      <c r="J43" s="754"/>
      <c r="K43" s="460"/>
      <c r="L43" s="460"/>
    </row>
    <row r="44" spans="1:23" s="48" customFormat="1">
      <c r="A44" s="461"/>
      <c r="B44" s="461"/>
      <c r="C44" s="461"/>
      <c r="D44" s="461"/>
      <c r="E44" s="461"/>
      <c r="F44" s="461"/>
      <c r="G44" s="461"/>
      <c r="H44" s="461"/>
      <c r="I44" s="461"/>
      <c r="J44" s="753"/>
      <c r="K44" s="461"/>
      <c r="L44" s="461"/>
    </row>
    <row r="45" spans="1:23">
      <c r="A45" s="147"/>
      <c r="B45" s="147"/>
      <c r="C45" s="159"/>
      <c r="D45" s="147"/>
      <c r="E45" s="160"/>
      <c r="F45" s="147"/>
      <c r="G45" s="147"/>
      <c r="H45" s="147"/>
      <c r="I45" s="147"/>
      <c r="J45" s="750"/>
      <c r="K45" s="147"/>
      <c r="L45" s="147"/>
      <c r="M45" s="147"/>
      <c r="N45" s="147"/>
      <c r="O45" s="147"/>
      <c r="P45" s="147"/>
      <c r="Q45" s="147"/>
      <c r="R45" s="147"/>
      <c r="S45" s="147"/>
      <c r="T45" s="147"/>
      <c r="U45" s="147"/>
      <c r="V45" s="147"/>
      <c r="W45" s="147"/>
    </row>
    <row r="46" spans="1:23">
      <c r="A46" s="724"/>
      <c r="B46" s="724"/>
      <c r="C46" s="724"/>
      <c r="D46" s="725"/>
      <c r="E46" s="147"/>
      <c r="F46" s="147"/>
      <c r="G46" s="147"/>
      <c r="H46" s="147"/>
      <c r="I46" s="147"/>
      <c r="J46" s="750"/>
      <c r="K46" s="147"/>
      <c r="L46" s="147"/>
      <c r="M46" s="147"/>
      <c r="N46" s="147"/>
      <c r="O46" s="147"/>
      <c r="P46" s="147"/>
      <c r="Q46" s="147"/>
      <c r="R46" s="147"/>
      <c r="S46" s="147"/>
      <c r="T46" s="147"/>
      <c r="U46" s="147"/>
      <c r="V46" s="147"/>
      <c r="W46" s="147"/>
    </row>
    <row r="47" spans="1:23" s="135" customFormat="1">
      <c r="A47" s="724"/>
      <c r="B47" s="115" t="s">
        <v>24</v>
      </c>
      <c r="C47" s="146"/>
      <c r="D47" s="725"/>
      <c r="E47" s="136"/>
      <c r="F47" s="136"/>
      <c r="G47" s="136"/>
      <c r="H47" s="136"/>
      <c r="I47" s="136"/>
      <c r="J47" s="755"/>
      <c r="K47" s="136"/>
      <c r="L47" s="136"/>
      <c r="M47" s="136"/>
      <c r="N47" s="136"/>
      <c r="O47" s="136"/>
      <c r="P47" s="136"/>
      <c r="Q47" s="136"/>
      <c r="R47" s="136"/>
      <c r="S47" s="136"/>
      <c r="T47" s="136"/>
      <c r="U47" s="136"/>
      <c r="V47" s="136"/>
      <c r="W47" s="136"/>
    </row>
    <row r="48" spans="1:23" s="727" customFormat="1">
      <c r="A48" s="726"/>
      <c r="B48" s="723" t="s">
        <v>346</v>
      </c>
      <c r="C48" s="726"/>
      <c r="D48" s="726"/>
      <c r="E48" s="726"/>
      <c r="G48" s="728"/>
      <c r="J48" s="266"/>
    </row>
    <row r="49" spans="1:23" s="727" customFormat="1">
      <c r="A49" s="726"/>
      <c r="B49" s="723"/>
      <c r="C49" s="726"/>
      <c r="D49" s="726"/>
      <c r="E49" s="726"/>
      <c r="G49" s="728"/>
      <c r="J49" s="266"/>
    </row>
    <row r="50" spans="1:23" s="727" customFormat="1">
      <c r="A50" s="726"/>
      <c r="B50" s="115" t="s">
        <v>33</v>
      </c>
      <c r="C50" s="166"/>
      <c r="D50" s="726"/>
      <c r="E50" s="726"/>
      <c r="G50" s="728"/>
      <c r="J50" s="266"/>
    </row>
    <row r="51" spans="1:23" s="727" customFormat="1">
      <c r="A51" s="726"/>
      <c r="B51" s="377"/>
      <c r="C51" s="726"/>
      <c r="D51" s="726"/>
      <c r="E51" s="726"/>
      <c r="G51" s="728"/>
      <c r="J51" s="266"/>
    </row>
    <row r="52" spans="1:23" s="135" customFormat="1">
      <c r="A52" s="136"/>
      <c r="B52" s="377"/>
      <c r="C52" s="136"/>
      <c r="D52" s="136"/>
      <c r="E52" s="136"/>
      <c r="F52" s="136"/>
      <c r="G52" s="136"/>
      <c r="H52" s="136"/>
      <c r="I52" s="729"/>
      <c r="J52" s="756"/>
      <c r="K52" s="136"/>
      <c r="L52" s="136"/>
      <c r="M52" s="136"/>
      <c r="N52" s="136"/>
      <c r="O52" s="136"/>
      <c r="P52" s="136"/>
      <c r="Q52" s="136"/>
      <c r="R52" s="136"/>
      <c r="S52" s="136"/>
      <c r="T52" s="136"/>
      <c r="U52" s="136"/>
      <c r="V52" s="136"/>
      <c r="W52" s="136"/>
    </row>
    <row r="53" spans="1:23" s="135" customFormat="1">
      <c r="B53" s="54" t="s">
        <v>25</v>
      </c>
      <c r="C53" s="38"/>
      <c r="J53" s="741"/>
    </row>
    <row r="54" spans="1:23">
      <c r="B54" s="723" t="s">
        <v>347</v>
      </c>
    </row>
    <row r="55" spans="1:23">
      <c r="B55" s="377"/>
    </row>
    <row r="56" spans="1:23">
      <c r="B56" s="115" t="s">
        <v>35</v>
      </c>
      <c r="C56" s="37"/>
    </row>
  </sheetData>
  <sheetProtection formatCells="0" formatColumns="0" formatRows="0"/>
  <mergeCells count="9">
    <mergeCell ref="E17:I17"/>
    <mergeCell ref="K17:O17"/>
    <mergeCell ref="V17:W17"/>
    <mergeCell ref="E6:I6"/>
    <mergeCell ref="A1:T1"/>
    <mergeCell ref="A2:T2"/>
    <mergeCell ref="A3:T3"/>
    <mergeCell ref="A12:N12"/>
    <mergeCell ref="A14:N14"/>
  </mergeCells>
  <pageMargins left="0.25" right="0.25" top="0.75" bottom="0.75" header="0.3" footer="0.3"/>
  <pageSetup paperSize="3" scale="43"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'Loan receivable'!$O$2:$O$8</xm:f>
          </x14:formula1>
          <xm:sqref>D19:D32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67"/>
  <sheetViews>
    <sheetView zoomScaleNormal="100" zoomScaleSheetLayoutView="100" workbookViewId="0">
      <selection activeCell="A49" sqref="A49"/>
    </sheetView>
  </sheetViews>
  <sheetFormatPr defaultColWidth="9.140625" defaultRowHeight="12.75"/>
  <cols>
    <col min="1" max="1" width="66.28515625" style="377" customWidth="1"/>
    <col min="2" max="5" width="13.85546875" style="377" customWidth="1"/>
    <col min="6" max="6" width="17.5703125" style="377" customWidth="1"/>
    <col min="7" max="7" width="12.28515625" style="377" customWidth="1"/>
    <col min="8" max="12" width="10.7109375" style="377" customWidth="1"/>
    <col min="13" max="16384" width="9.140625" style="377"/>
  </cols>
  <sheetData>
    <row r="1" spans="1:12" ht="15.75">
      <c r="A1" s="1562" t="str">
        <f>'Tab Contents'!A1:C1</f>
        <v>2017-18 PUBLIC ACCOUNTS</v>
      </c>
      <c r="B1" s="1562"/>
      <c r="C1" s="1562"/>
      <c r="D1" s="1562"/>
      <c r="E1" s="1562"/>
      <c r="F1" s="1562"/>
      <c r="G1" s="1562"/>
      <c r="H1" s="1562"/>
      <c r="I1" s="1562"/>
      <c r="J1" s="1562"/>
      <c r="K1" s="1562"/>
      <c r="L1" s="1562"/>
    </row>
    <row r="2" spans="1:12" ht="15.75">
      <c r="A2" s="1645" t="s">
        <v>212</v>
      </c>
      <c r="B2" s="1645"/>
      <c r="C2" s="1645"/>
      <c r="D2" s="1645"/>
      <c r="E2" s="1645"/>
      <c r="F2" s="1645"/>
      <c r="G2" s="1645"/>
      <c r="H2" s="1645"/>
      <c r="I2" s="1645"/>
      <c r="J2" s="1645"/>
      <c r="K2" s="1645"/>
      <c r="L2" s="1645"/>
    </row>
    <row r="3" spans="1:12" ht="15" customHeight="1">
      <c r="A3" s="1666" t="s">
        <v>162</v>
      </c>
      <c r="B3" s="1666"/>
      <c r="C3" s="1666"/>
      <c r="D3" s="1666"/>
      <c r="E3" s="1666"/>
      <c r="F3" s="1666"/>
      <c r="G3" s="1666"/>
      <c r="H3" s="1666"/>
      <c r="I3" s="1666"/>
      <c r="J3" s="1666"/>
      <c r="K3" s="1666"/>
      <c r="L3" s="1666"/>
    </row>
    <row r="4" spans="1:12" ht="15" customHeight="1" thickBot="1">
      <c r="A4" s="376"/>
      <c r="B4" s="376"/>
      <c r="C4" s="376"/>
      <c r="D4" s="376"/>
      <c r="E4" s="376"/>
    </row>
    <row r="5" spans="1:12" s="514" customFormat="1" ht="16.5" thickBot="1">
      <c r="A5" s="378" t="s">
        <v>148</v>
      </c>
      <c r="B5" s="1532">
        <f>'Form 2A'!B5:D5</f>
        <v>0</v>
      </c>
      <c r="C5" s="1533"/>
      <c r="D5" s="1533"/>
      <c r="E5" s="1533"/>
      <c r="F5" s="1534"/>
      <c r="G5" s="608"/>
    </row>
    <row r="6" spans="1:12" s="514" customFormat="1" ht="12.75" customHeight="1">
      <c r="A6" s="380"/>
      <c r="B6" s="380"/>
      <c r="C6" s="380"/>
      <c r="D6" s="380"/>
      <c r="E6" s="380"/>
      <c r="F6" s="381"/>
    </row>
    <row r="7" spans="1:12" s="514" customFormat="1" ht="27" customHeight="1">
      <c r="A7" s="1643" t="s">
        <v>215</v>
      </c>
      <c r="B7" s="1640"/>
      <c r="C7" s="1640"/>
      <c r="D7" s="1640"/>
      <c r="E7" s="1640"/>
      <c r="F7" s="1640"/>
    </row>
    <row r="8" spans="1:12" ht="14.25" customHeight="1">
      <c r="A8" s="405"/>
      <c r="B8" s="406"/>
      <c r="C8" s="406"/>
      <c r="D8" s="406"/>
      <c r="E8" s="406"/>
      <c r="F8" s="515"/>
    </row>
    <row r="9" spans="1:12" ht="14.25" customHeight="1" thickBot="1">
      <c r="A9" s="408" t="s">
        <v>203</v>
      </c>
      <c r="B9" s="406"/>
      <c r="C9" s="406"/>
      <c r="D9" s="406"/>
      <c r="E9" s="406"/>
      <c r="F9" s="515"/>
    </row>
    <row r="10" spans="1:12" ht="14.25" customHeight="1">
      <c r="A10" s="516"/>
      <c r="B10" s="517"/>
      <c r="C10" s="518"/>
      <c r="D10" s="519"/>
      <c r="E10" s="519"/>
      <c r="F10" s="520"/>
    </row>
    <row r="11" spans="1:12" ht="24">
      <c r="A11" s="624" t="s">
        <v>213</v>
      </c>
      <c r="B11" s="625" t="s">
        <v>69</v>
      </c>
      <c r="C11" s="626" t="s">
        <v>379</v>
      </c>
      <c r="D11" s="627" t="s">
        <v>380</v>
      </c>
      <c r="E11" s="627" t="s">
        <v>381</v>
      </c>
      <c r="F11" s="628" t="s">
        <v>382</v>
      </c>
    </row>
    <row r="12" spans="1:12">
      <c r="A12" s="542"/>
      <c r="B12" s="521"/>
      <c r="C12" s="522"/>
      <c r="D12" s="523"/>
      <c r="E12" s="523"/>
      <c r="F12" s="513"/>
    </row>
    <row r="13" spans="1:12" ht="14.25" thickBot="1">
      <c r="A13" s="544" t="s">
        <v>378</v>
      </c>
      <c r="B13" s="528"/>
      <c r="C13" s="537"/>
      <c r="D13" s="538"/>
      <c r="E13" s="538"/>
      <c r="F13" s="539">
        <f>+C13+D13-E13</f>
        <v>0</v>
      </c>
      <c r="G13" s="609"/>
    </row>
    <row r="14" spans="1:12" ht="13.5" thickBot="1">
      <c r="A14" s="543"/>
      <c r="B14" s="524"/>
      <c r="C14" s="525"/>
      <c r="D14" s="526"/>
      <c r="E14" s="526"/>
      <c r="F14" s="527"/>
      <c r="G14" s="612" t="s">
        <v>386</v>
      </c>
      <c r="H14" s="613"/>
      <c r="I14" s="614"/>
      <c r="J14" s="615"/>
      <c r="K14" s="615"/>
      <c r="L14" s="616"/>
    </row>
    <row r="15" spans="1:12">
      <c r="A15" s="544"/>
      <c r="B15" s="557"/>
      <c r="C15" s="554"/>
      <c r="D15" s="555"/>
      <c r="E15" s="555"/>
      <c r="F15" s="555"/>
      <c r="G15" s="604"/>
      <c r="H15" s="598"/>
      <c r="I15" s="541"/>
      <c r="J15" s="1667" t="s">
        <v>387</v>
      </c>
      <c r="K15" s="1668"/>
      <c r="L15" s="1669"/>
    </row>
    <row r="16" spans="1:12" ht="38.25">
      <c r="A16" s="544"/>
      <c r="B16" s="528"/>
      <c r="C16" s="617" t="s">
        <v>379</v>
      </c>
      <c r="D16" s="618" t="s">
        <v>383</v>
      </c>
      <c r="E16" s="618" t="s">
        <v>384</v>
      </c>
      <c r="F16" s="618" t="s">
        <v>1123</v>
      </c>
      <c r="G16" s="619" t="s">
        <v>409</v>
      </c>
      <c r="H16" s="620" t="s">
        <v>388</v>
      </c>
      <c r="I16" s="621" t="s">
        <v>389</v>
      </c>
      <c r="J16" s="622" t="s">
        <v>13</v>
      </c>
      <c r="K16" s="622" t="s">
        <v>390</v>
      </c>
      <c r="L16" s="623" t="s">
        <v>391</v>
      </c>
    </row>
    <row r="17" spans="1:12" s="552" customFormat="1">
      <c r="A17" s="550"/>
      <c r="B17" s="528"/>
      <c r="C17" s="529"/>
      <c r="D17" s="530"/>
      <c r="E17" s="530"/>
      <c r="F17" s="530"/>
      <c r="G17" s="605"/>
      <c r="H17" s="600"/>
      <c r="I17" s="551"/>
      <c r="J17" s="551"/>
      <c r="K17" s="551"/>
      <c r="L17" s="556"/>
    </row>
    <row r="18" spans="1:12" s="552" customFormat="1">
      <c r="A18" s="550" t="s">
        <v>1146</v>
      </c>
      <c r="B18" s="528" t="s">
        <v>59</v>
      </c>
      <c r="C18" s="539">
        <f>'Form 2E'!D38+'Form 2E'!D39</f>
        <v>0</v>
      </c>
      <c r="D18" s="124"/>
      <c r="E18" s="124"/>
      <c r="F18" s="599">
        <f>+C18+D18-E18</f>
        <v>0</v>
      </c>
      <c r="G18" s="610"/>
      <c r="H18" s="601"/>
      <c r="I18" s="564"/>
      <c r="J18" s="564"/>
      <c r="K18" s="561"/>
      <c r="L18" s="785"/>
    </row>
    <row r="19" spans="1:12" s="552" customFormat="1">
      <c r="A19" s="550"/>
      <c r="B19" s="528"/>
      <c r="C19" s="529"/>
      <c r="D19" s="530"/>
      <c r="E19" s="530" t="s">
        <v>167</v>
      </c>
      <c r="F19" s="595" t="str">
        <f>IF(F18=('Form 2E'!C38+'Form 2E'!C39), "OK", "INCORRECT")</f>
        <v>OK</v>
      </c>
      <c r="G19" s="611"/>
      <c r="H19" s="600"/>
      <c r="I19" s="551"/>
      <c r="J19" s="551"/>
      <c r="K19" s="551"/>
      <c r="L19" s="556"/>
    </row>
    <row r="20" spans="1:12" ht="13.5">
      <c r="A20" s="531" t="s">
        <v>214</v>
      </c>
      <c r="B20" s="528" t="s">
        <v>55</v>
      </c>
      <c r="C20" s="536"/>
      <c r="D20" s="558"/>
      <c r="E20" s="558"/>
      <c r="F20" s="599">
        <f>+D20-E20</f>
        <v>0</v>
      </c>
      <c r="G20" s="610"/>
      <c r="H20" s="601"/>
      <c r="I20" s="564"/>
      <c r="J20" s="564"/>
      <c r="K20" s="561"/>
      <c r="L20" s="785"/>
    </row>
    <row r="21" spans="1:12">
      <c r="A21" s="531"/>
      <c r="B21" s="528"/>
      <c r="C21" s="529"/>
      <c r="D21" s="116"/>
      <c r="E21" s="530" t="s">
        <v>167</v>
      </c>
      <c r="F21" s="595" t="str">
        <f>IF(F20=('Form 2A'!C30+'Form 2A'!C31), "OK", "INCORRECT")</f>
        <v>OK</v>
      </c>
      <c r="G21" s="605"/>
      <c r="H21" s="573"/>
      <c r="I21" s="560"/>
      <c r="J21" s="560"/>
      <c r="K21" s="563"/>
      <c r="L21" s="546"/>
    </row>
    <row r="22" spans="1:12">
      <c r="A22" s="531"/>
      <c r="B22" s="528"/>
      <c r="C22" s="529"/>
      <c r="D22" s="116"/>
      <c r="E22" s="530"/>
      <c r="F22" s="530"/>
      <c r="G22" s="605"/>
      <c r="H22" s="573"/>
      <c r="I22" s="560"/>
      <c r="J22" s="560"/>
      <c r="K22" s="563"/>
      <c r="L22" s="546"/>
    </row>
    <row r="23" spans="1:12">
      <c r="A23" s="547" t="s">
        <v>1147</v>
      </c>
      <c r="B23" s="545"/>
      <c r="C23" s="553"/>
      <c r="D23" s="573"/>
      <c r="E23" s="562"/>
      <c r="F23" s="596"/>
      <c r="G23" s="605"/>
      <c r="H23" s="573"/>
      <c r="I23" s="560"/>
      <c r="J23" s="560"/>
      <c r="K23" s="563"/>
      <c r="L23" s="546"/>
    </row>
    <row r="24" spans="1:12">
      <c r="A24" s="575" t="s">
        <v>392</v>
      </c>
      <c r="B24" s="545"/>
      <c r="C24" s="574"/>
      <c r="D24" s="552"/>
      <c r="E24" s="552"/>
      <c r="F24" s="596"/>
      <c r="G24" s="606"/>
      <c r="H24" s="573"/>
      <c r="I24" s="573"/>
      <c r="J24" s="562"/>
      <c r="K24" s="563"/>
      <c r="L24" s="546"/>
    </row>
    <row r="25" spans="1:12">
      <c r="A25" s="575" t="s">
        <v>393</v>
      </c>
      <c r="B25" s="545"/>
      <c r="C25" s="574"/>
      <c r="D25" s="552"/>
      <c r="E25" s="552"/>
      <c r="F25" s="596"/>
      <c r="G25" s="606"/>
      <c r="H25" s="573"/>
      <c r="I25" s="573"/>
      <c r="J25" s="562"/>
      <c r="K25" s="563"/>
      <c r="L25" s="546"/>
    </row>
    <row r="26" spans="1:12">
      <c r="A26" s="575" t="s">
        <v>394</v>
      </c>
      <c r="B26" s="545"/>
      <c r="C26" s="574"/>
      <c r="D26" s="552"/>
      <c r="E26" s="552"/>
      <c r="F26" s="596"/>
      <c r="G26" s="606"/>
      <c r="H26" s="573"/>
      <c r="I26" s="573"/>
      <c r="J26" s="562"/>
      <c r="K26" s="563"/>
      <c r="L26" s="546"/>
    </row>
    <row r="27" spans="1:12">
      <c r="A27" s="547"/>
      <c r="B27" s="545"/>
      <c r="C27" s="574"/>
      <c r="D27" s="552"/>
      <c r="E27" s="552"/>
      <c r="F27" s="596"/>
      <c r="G27" s="605"/>
      <c r="H27" s="560"/>
      <c r="I27" s="573"/>
      <c r="J27" s="562"/>
      <c r="K27" s="563"/>
      <c r="L27" s="546"/>
    </row>
    <row r="28" spans="1:12" ht="13.5">
      <c r="A28" s="547" t="s">
        <v>395</v>
      </c>
      <c r="B28" s="545"/>
      <c r="C28" s="574"/>
      <c r="D28" s="552"/>
      <c r="E28" s="552"/>
      <c r="F28" s="596"/>
      <c r="G28" s="605"/>
      <c r="H28" s="601"/>
      <c r="J28" s="562"/>
      <c r="K28" s="563"/>
      <c r="L28" s="546"/>
    </row>
    <row r="29" spans="1:12">
      <c r="A29" s="547"/>
      <c r="B29" s="545"/>
      <c r="C29" s="574"/>
      <c r="D29" s="552"/>
      <c r="E29" s="552"/>
      <c r="F29" s="596"/>
      <c r="G29" s="605"/>
      <c r="H29" s="573"/>
      <c r="J29" s="562"/>
      <c r="K29" s="563"/>
      <c r="L29" s="546"/>
    </row>
    <row r="30" spans="1:12" ht="13.5">
      <c r="A30" s="569" t="s">
        <v>396</v>
      </c>
      <c r="B30" s="576"/>
      <c r="C30" s="574"/>
      <c r="D30" s="552"/>
      <c r="E30" s="552"/>
      <c r="F30" s="596"/>
      <c r="G30" s="605"/>
      <c r="H30" s="601"/>
      <c r="I30" s="564"/>
      <c r="K30" s="563"/>
      <c r="L30" s="546"/>
    </row>
    <row r="31" spans="1:12">
      <c r="A31" s="569"/>
      <c r="B31" s="576"/>
      <c r="C31" s="574"/>
      <c r="D31" s="552"/>
      <c r="E31" s="552"/>
      <c r="F31" s="596"/>
      <c r="G31" s="605"/>
      <c r="H31" s="602"/>
      <c r="I31" s="562"/>
      <c r="K31" s="563"/>
      <c r="L31" s="546"/>
    </row>
    <row r="32" spans="1:12" ht="13.5">
      <c r="A32" s="569" t="s">
        <v>397</v>
      </c>
      <c r="B32" s="576"/>
      <c r="C32" s="574"/>
      <c r="D32" s="552"/>
      <c r="E32" s="552"/>
      <c r="F32" s="596"/>
      <c r="G32" s="605"/>
      <c r="H32" s="602"/>
      <c r="I32" s="564"/>
      <c r="K32" s="563"/>
      <c r="L32" s="546"/>
    </row>
    <row r="33" spans="1:12" ht="13.5" thickBot="1">
      <c r="A33" s="532"/>
      <c r="B33" s="533"/>
      <c r="C33" s="534"/>
      <c r="D33" s="535"/>
      <c r="E33" s="535"/>
      <c r="F33" s="597"/>
      <c r="G33" s="607"/>
      <c r="H33" s="603"/>
      <c r="I33" s="548"/>
      <c r="J33" s="540"/>
      <c r="K33" s="540"/>
      <c r="L33" s="549"/>
    </row>
    <row r="34" spans="1:12">
      <c r="A34" s="441"/>
      <c r="B34" s="442"/>
      <c r="C34" s="442"/>
      <c r="D34" s="442"/>
      <c r="E34" s="442"/>
      <c r="F34" s="441"/>
      <c r="G34" s="441"/>
    </row>
    <row r="35" spans="1:12">
      <c r="A35" s="441"/>
      <c r="B35" s="442"/>
      <c r="C35" s="442"/>
      <c r="D35" s="442"/>
      <c r="E35" s="442"/>
      <c r="F35" s="441"/>
      <c r="G35" s="441"/>
    </row>
    <row r="36" spans="1:12">
      <c r="A36" s="436" t="s">
        <v>182</v>
      </c>
      <c r="B36" s="437"/>
      <c r="C36" s="437"/>
      <c r="D36" s="437"/>
      <c r="E36" s="437"/>
    </row>
    <row r="37" spans="1:12">
      <c r="A37" s="381" t="s">
        <v>163</v>
      </c>
      <c r="B37" s="381"/>
      <c r="C37" s="381"/>
      <c r="D37" s="381"/>
      <c r="E37" s="381"/>
      <c r="F37" s="381"/>
      <c r="G37" s="381"/>
    </row>
    <row r="38" spans="1:12" ht="13.15" customHeight="1">
      <c r="A38" s="438" t="s">
        <v>1149</v>
      </c>
      <c r="B38" s="381"/>
      <c r="C38" s="381"/>
      <c r="D38" s="381"/>
      <c r="E38" s="381"/>
      <c r="F38" s="439"/>
      <c r="G38" s="439"/>
    </row>
    <row r="39" spans="1:12" ht="13.15" customHeight="1">
      <c r="A39" s="438"/>
      <c r="B39" s="381"/>
      <c r="C39" s="381"/>
      <c r="D39" s="381"/>
      <c r="E39" s="381"/>
      <c r="F39" s="439"/>
      <c r="G39" s="439"/>
    </row>
    <row r="40" spans="1:12" ht="13.15" customHeight="1">
      <c r="A40" s="438" t="s">
        <v>1148</v>
      </c>
      <c r="B40" s="381"/>
      <c r="C40" s="381"/>
      <c r="D40" s="381"/>
      <c r="E40" s="381"/>
      <c r="F40" s="439"/>
      <c r="G40" s="439"/>
    </row>
    <row r="41" spans="1:12" ht="13.15" customHeight="1">
      <c r="A41" s="438"/>
      <c r="B41" s="381"/>
      <c r="C41" s="381"/>
      <c r="D41" s="381"/>
      <c r="E41" s="381"/>
      <c r="F41" s="439"/>
      <c r="G41" s="439"/>
    </row>
    <row r="42" spans="1:12" ht="13.15" customHeight="1">
      <c r="A42" s="1665" t="s">
        <v>398</v>
      </c>
      <c r="B42" s="1640"/>
      <c r="C42" s="1640"/>
      <c r="D42" s="1640"/>
      <c r="E42" s="1640"/>
      <c r="F42" s="1640"/>
      <c r="G42" s="1640"/>
      <c r="H42" s="1640"/>
      <c r="I42" s="1640"/>
    </row>
    <row r="43" spans="1:12" ht="13.15" customHeight="1">
      <c r="A43" s="730"/>
      <c r="B43" s="731"/>
      <c r="C43" s="732"/>
      <c r="D43" s="733"/>
      <c r="E43" s="734"/>
      <c r="F43" s="734"/>
      <c r="G43" s="734"/>
      <c r="H43" s="734"/>
      <c r="I43" s="130"/>
    </row>
    <row r="44" spans="1:12" ht="32.25" customHeight="1">
      <c r="A44" s="1665" t="s">
        <v>413</v>
      </c>
      <c r="B44" s="1665"/>
      <c r="C44" s="1665"/>
      <c r="D44" s="1665"/>
      <c r="E44" s="1665"/>
      <c r="F44" s="1665"/>
      <c r="G44" s="1665"/>
      <c r="H44" s="1665"/>
      <c r="I44" s="1665"/>
      <c r="J44" s="1665"/>
      <c r="K44" s="1665"/>
      <c r="L44" s="1665"/>
    </row>
    <row r="45" spans="1:12" ht="13.15" customHeight="1">
      <c r="A45" s="730"/>
      <c r="B45" s="731"/>
      <c r="C45" s="732"/>
      <c r="D45" s="733"/>
      <c r="E45" s="734"/>
      <c r="F45" s="734"/>
      <c r="G45" s="734"/>
      <c r="H45" s="734"/>
      <c r="I45" s="130"/>
    </row>
    <row r="46" spans="1:12" ht="26.25" customHeight="1">
      <c r="A46" s="1665" t="s">
        <v>414</v>
      </c>
      <c r="B46" s="1665"/>
      <c r="C46" s="1665"/>
      <c r="D46" s="1665"/>
      <c r="E46" s="1665"/>
      <c r="F46" s="1665"/>
      <c r="G46" s="1665"/>
      <c r="H46" s="1665"/>
      <c r="I46" s="1665"/>
      <c r="J46" s="1665"/>
      <c r="K46" s="1665"/>
      <c r="L46" s="1665"/>
    </row>
    <row r="47" spans="1:12" ht="13.15" customHeight="1">
      <c r="A47" s="730"/>
      <c r="B47" s="731"/>
      <c r="C47" s="732"/>
      <c r="D47" s="733"/>
      <c r="E47" s="734"/>
      <c r="F47" s="734"/>
      <c r="G47" s="734"/>
      <c r="H47" s="734"/>
      <c r="I47" s="734"/>
    </row>
    <row r="48" spans="1:12" ht="13.15" customHeight="1">
      <c r="A48" s="438"/>
      <c r="B48" s="381"/>
      <c r="C48" s="381"/>
      <c r="D48" s="381"/>
      <c r="E48" s="381"/>
      <c r="F48" s="439"/>
      <c r="G48" s="439"/>
    </row>
    <row r="49" spans="1:7" s="438" customFormat="1" ht="14.25">
      <c r="A49" s="436" t="s">
        <v>264</v>
      </c>
    </row>
    <row r="50" spans="1:7" s="438" customFormat="1" ht="14.25"/>
    <row r="51" spans="1:7" s="438" customFormat="1" ht="14.25">
      <c r="A51" s="510"/>
      <c r="B51" s="510"/>
      <c r="C51" s="510"/>
      <c r="D51" s="510"/>
      <c r="E51" s="510"/>
      <c r="F51" s="510"/>
      <c r="G51" s="735"/>
    </row>
    <row r="52" spans="1:7" s="438" customFormat="1" ht="14.25">
      <c r="A52" s="511"/>
      <c r="B52" s="511"/>
      <c r="C52" s="511"/>
      <c r="D52" s="511"/>
      <c r="E52" s="511"/>
      <c r="F52" s="511"/>
      <c r="G52" s="735"/>
    </row>
    <row r="53" spans="1:7" s="438" customFormat="1" ht="14.25">
      <c r="A53" s="510"/>
      <c r="B53" s="510"/>
      <c r="C53" s="510"/>
      <c r="D53" s="510"/>
      <c r="E53" s="510"/>
      <c r="F53" s="510"/>
      <c r="G53" s="735"/>
    </row>
    <row r="54" spans="1:7" s="438" customFormat="1" ht="14.25">
      <c r="A54" s="511"/>
      <c r="B54" s="511"/>
      <c r="C54" s="511"/>
      <c r="D54" s="511"/>
      <c r="E54" s="511"/>
      <c r="F54" s="511"/>
      <c r="G54" s="735"/>
    </row>
    <row r="55" spans="1:7" s="438" customFormat="1" ht="14.25">
      <c r="A55" s="510"/>
      <c r="B55" s="510"/>
      <c r="C55" s="510"/>
      <c r="D55" s="510"/>
      <c r="E55" s="510"/>
      <c r="F55" s="510"/>
      <c r="G55" s="735"/>
    </row>
    <row r="56" spans="1:7" s="438" customFormat="1" ht="14.25"/>
    <row r="57" spans="1:7" ht="13.15" customHeight="1">
      <c r="A57" s="438"/>
      <c r="F57" s="439"/>
      <c r="G57" s="439"/>
    </row>
    <row r="58" spans="1:7">
      <c r="A58" s="115" t="s">
        <v>24</v>
      </c>
    </row>
    <row r="59" spans="1:7">
      <c r="A59" s="723" t="s">
        <v>346</v>
      </c>
      <c r="F59" s="722"/>
      <c r="G59" s="722"/>
    </row>
    <row r="60" spans="1:7">
      <c r="A60" s="723"/>
      <c r="F60" s="722"/>
      <c r="G60" s="722"/>
    </row>
    <row r="61" spans="1:7">
      <c r="A61" s="115" t="s">
        <v>33</v>
      </c>
      <c r="F61" s="722"/>
      <c r="G61" s="722"/>
    </row>
    <row r="62" spans="1:7">
      <c r="F62" s="722"/>
      <c r="G62" s="722"/>
    </row>
    <row r="64" spans="1:7">
      <c r="A64" s="54" t="s">
        <v>25</v>
      </c>
    </row>
    <row r="65" spans="1:1">
      <c r="A65" s="723" t="s">
        <v>347</v>
      </c>
    </row>
    <row r="67" spans="1:1">
      <c r="A67" s="115" t="s">
        <v>35</v>
      </c>
    </row>
  </sheetData>
  <sheetProtection formatCells="0" formatColumns="0" formatRows="0"/>
  <mergeCells count="9">
    <mergeCell ref="A44:L44"/>
    <mergeCell ref="A46:L46"/>
    <mergeCell ref="A1:L1"/>
    <mergeCell ref="A2:L2"/>
    <mergeCell ref="A3:L3"/>
    <mergeCell ref="J15:L15"/>
    <mergeCell ref="A42:I42"/>
    <mergeCell ref="A7:F7"/>
    <mergeCell ref="B5:F5"/>
  </mergeCells>
  <printOptions horizontalCentered="1"/>
  <pageMargins left="0.27559055118110198" right="0.196850393700787" top="0.39370078740157499" bottom="0.39370078740157499" header="0.511811023622047" footer="0.511811023622047"/>
  <pageSetup scale="50"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R342"/>
  <sheetViews>
    <sheetView zoomScale="130" zoomScaleNormal="130" workbookViewId="0">
      <pane xSplit="2" ySplit="3" topLeftCell="K4" activePane="bottomRight" state="frozen"/>
      <selection activeCell="N18" sqref="N18"/>
      <selection pane="topRight" activeCell="N18" sqref="N18"/>
      <selection pane="bottomLeft" activeCell="N18" sqref="N18"/>
      <selection pane="bottomRight" activeCell="N18" sqref="N18"/>
    </sheetView>
  </sheetViews>
  <sheetFormatPr defaultRowHeight="12.75"/>
  <cols>
    <col min="1" max="1" width="13" customWidth="1"/>
    <col min="2" max="2" width="33" customWidth="1"/>
    <col min="3" max="3" width="13.140625" customWidth="1"/>
    <col min="4" max="4" width="15.85546875" style="920" customWidth="1"/>
    <col min="5" max="5" width="16.85546875" style="737" customWidth="1"/>
    <col min="6" max="6" width="15.85546875" customWidth="1"/>
    <col min="7" max="7" width="18.28515625" style="920" customWidth="1"/>
    <col min="8" max="8" width="21.28515625" style="737" customWidth="1"/>
    <col min="9" max="9" width="17.7109375" style="920" customWidth="1"/>
    <col min="10" max="10" width="16.85546875" style="737" customWidth="1"/>
    <col min="11" max="11" width="19.140625" style="737" customWidth="1"/>
    <col min="12" max="12" width="18.42578125" style="920" customWidth="1"/>
    <col min="13" max="13" width="17.42578125" style="737" customWidth="1"/>
    <col min="14" max="14" width="18.5703125" style="920" customWidth="1"/>
    <col min="15" max="15" width="18.5703125" style="962" customWidth="1"/>
    <col min="16" max="16" width="34.5703125" customWidth="1"/>
    <col min="17" max="17" width="18.28515625" customWidth="1"/>
    <col min="18" max="18" width="17.7109375" customWidth="1"/>
  </cols>
  <sheetData>
    <row r="1" spans="1:18" s="737" customFormat="1" ht="39" customHeight="1" thickBot="1">
      <c r="A1" s="900" t="s">
        <v>1185</v>
      </c>
      <c r="B1" s="900"/>
      <c r="D1" s="901"/>
      <c r="E1" s="1670" t="s">
        <v>1186</v>
      </c>
      <c r="F1" s="1671"/>
      <c r="G1" s="1671"/>
      <c r="H1" s="1671"/>
      <c r="I1" s="1671"/>
      <c r="J1" s="1671"/>
      <c r="K1" s="1672"/>
      <c r="L1" s="902"/>
      <c r="M1" s="903"/>
      <c r="N1" s="904"/>
      <c r="O1" s="905"/>
      <c r="R1" s="906" t="e">
        <f>SUM(R4:R196)</f>
        <v>#VALUE!</v>
      </c>
    </row>
    <row r="2" spans="1:18" s="913" customFormat="1" ht="63" customHeight="1">
      <c r="A2" s="907" t="s">
        <v>1187</v>
      </c>
      <c r="B2" s="908" t="s">
        <v>1188</v>
      </c>
      <c r="C2" s="908" t="s">
        <v>1189</v>
      </c>
      <c r="D2" s="909" t="s">
        <v>1190</v>
      </c>
      <c r="E2" s="908" t="s">
        <v>1191</v>
      </c>
      <c r="F2" s="910" t="s">
        <v>1192</v>
      </c>
      <c r="G2" s="909" t="s">
        <v>1193</v>
      </c>
      <c r="H2" s="908" t="s">
        <v>1194</v>
      </c>
      <c r="I2" s="909" t="s">
        <v>1195</v>
      </c>
      <c r="J2" s="908" t="s">
        <v>1196</v>
      </c>
      <c r="K2" s="911" t="s">
        <v>1197</v>
      </c>
      <c r="L2" s="909" t="s">
        <v>1198</v>
      </c>
      <c r="M2" s="908" t="s">
        <v>1199</v>
      </c>
      <c r="N2" s="909" t="s">
        <v>1200</v>
      </c>
      <c r="O2" s="912" t="s">
        <v>1201</v>
      </c>
      <c r="P2" s="913" t="s">
        <v>182</v>
      </c>
      <c r="Q2" s="913" t="s">
        <v>1202</v>
      </c>
      <c r="R2" s="913" t="s">
        <v>1203</v>
      </c>
    </row>
    <row r="3" spans="1:18" s="913" customFormat="1" ht="19.5" customHeight="1" thickBot="1">
      <c r="A3" s="914" t="s">
        <v>40</v>
      </c>
      <c r="B3" s="915" t="s">
        <v>41</v>
      </c>
      <c r="C3" s="915" t="s">
        <v>42</v>
      </c>
      <c r="D3" s="916" t="s">
        <v>43</v>
      </c>
      <c r="E3" s="915" t="s">
        <v>48</v>
      </c>
      <c r="F3" s="917" t="s">
        <v>176</v>
      </c>
      <c r="G3" s="916" t="s">
        <v>399</v>
      </c>
      <c r="H3" s="915" t="s">
        <v>1204</v>
      </c>
      <c r="I3" s="916" t="s">
        <v>1205</v>
      </c>
      <c r="J3" s="915" t="s">
        <v>1206</v>
      </c>
      <c r="K3" s="918" t="s">
        <v>1207</v>
      </c>
      <c r="L3" s="916" t="s">
        <v>1208</v>
      </c>
      <c r="M3" s="915" t="s">
        <v>1209</v>
      </c>
      <c r="N3" s="916" t="s">
        <v>1210</v>
      </c>
      <c r="O3" s="919" t="s">
        <v>1211</v>
      </c>
    </row>
    <row r="4" spans="1:18">
      <c r="A4" s="920" t="str">
        <f>TB!L6</f>
        <v>409610_IC</v>
      </c>
      <c r="B4" s="920" t="str">
        <f>TB!M6</f>
        <v>Operating Grants_IC</v>
      </c>
      <c r="C4" s="920"/>
      <c r="D4" s="901">
        <f>SUMIF(TB!$L$6:$L$178,Consolidation!A4,TB!$S$6:$S$178)</f>
        <v>0</v>
      </c>
      <c r="E4" s="921"/>
      <c r="F4" s="922">
        <f>-F141-F144</f>
        <v>0</v>
      </c>
      <c r="G4" s="901"/>
      <c r="H4" s="923">
        <f>D4+E4+F4</f>
        <v>0</v>
      </c>
      <c r="I4" s="924">
        <f>-H4</f>
        <v>0</v>
      </c>
      <c r="J4" s="923">
        <f>I4+H4</f>
        <v>0</v>
      </c>
      <c r="K4" s="921"/>
      <c r="L4" s="901">
        <f t="shared" ref="L4:L22" si="0">J4+K4</f>
        <v>0</v>
      </c>
      <c r="M4" s="921"/>
      <c r="N4" s="901">
        <f t="shared" ref="N4:N22" si="1">L4-M4</f>
        <v>0</v>
      </c>
      <c r="O4" s="925">
        <f>J4-M4</f>
        <v>0</v>
      </c>
      <c r="Q4" s="926"/>
      <c r="R4" s="926">
        <f t="shared" ref="R4:R43" si="2">J4-Q4</f>
        <v>0</v>
      </c>
    </row>
    <row r="5" spans="1:18">
      <c r="A5" s="920" t="s">
        <v>1212</v>
      </c>
      <c r="B5" s="927" t="s">
        <v>1213</v>
      </c>
      <c r="C5" s="920"/>
      <c r="D5" s="901"/>
      <c r="E5" s="921">
        <f>'Metrolinx - recon. 10_24'!AK317</f>
        <v>150791055</v>
      </c>
      <c r="F5" s="922">
        <f>-F147-F150</f>
        <v>0</v>
      </c>
      <c r="G5" s="901"/>
      <c r="H5" s="923">
        <f t="shared" ref="H5:H77" si="3">D5+E5+F5</f>
        <v>150791055</v>
      </c>
      <c r="I5" s="924">
        <f>-H5</f>
        <v>-150791055</v>
      </c>
      <c r="J5" s="923">
        <f t="shared" ref="J5:J78" si="4">I5+H5</f>
        <v>0</v>
      </c>
      <c r="K5" s="921"/>
      <c r="L5" s="901">
        <f t="shared" si="0"/>
        <v>0</v>
      </c>
      <c r="M5" s="921"/>
      <c r="N5" s="901">
        <f t="shared" si="1"/>
        <v>0</v>
      </c>
      <c r="O5" s="925">
        <f t="shared" ref="O5:O68" si="5">J5-M5</f>
        <v>0</v>
      </c>
      <c r="Q5" s="926"/>
      <c r="R5" s="926">
        <f t="shared" si="2"/>
        <v>0</v>
      </c>
    </row>
    <row r="6" spans="1:18">
      <c r="A6" s="920">
        <f>TB!L26</f>
        <v>401999</v>
      </c>
      <c r="B6" s="920" t="str">
        <f>TB!M26</f>
        <v>GC - Other Government of Canada</v>
      </c>
      <c r="C6" s="920"/>
      <c r="D6" s="901">
        <f>SUMIF(TB!$L$6:$L$178,Consolidation!A6,TB!$S$6:$S$178)</f>
        <v>0</v>
      </c>
      <c r="E6" s="921"/>
      <c r="F6" s="922"/>
      <c r="G6" s="901"/>
      <c r="H6" s="923">
        <f t="shared" si="3"/>
        <v>0</v>
      </c>
      <c r="I6" s="901"/>
      <c r="J6" s="923">
        <f t="shared" si="4"/>
        <v>0</v>
      </c>
      <c r="K6" s="921"/>
      <c r="L6" s="901">
        <f t="shared" si="0"/>
        <v>0</v>
      </c>
      <c r="M6" s="921"/>
      <c r="N6" s="901">
        <f t="shared" si="1"/>
        <v>0</v>
      </c>
      <c r="O6" s="925">
        <f t="shared" si="5"/>
        <v>0</v>
      </c>
      <c r="Q6" s="926"/>
      <c r="R6" s="926">
        <f t="shared" si="2"/>
        <v>0</v>
      </c>
    </row>
    <row r="7" spans="1:18">
      <c r="A7" s="920">
        <f>TB!L27</f>
        <v>409199</v>
      </c>
      <c r="B7" s="920" t="str">
        <f>TB!M27</f>
        <v>Other Fees and Licences</v>
      </c>
      <c r="C7" s="920"/>
      <c r="D7" s="901">
        <f>SUMIF(TB!$L$6:$L$178,Consolidation!A7,TB!$S$6:$S$178)</f>
        <v>209953689.33000001</v>
      </c>
      <c r="E7" s="921"/>
      <c r="F7" s="922"/>
      <c r="G7" s="901"/>
      <c r="H7" s="923">
        <f t="shared" si="3"/>
        <v>209953689.33000001</v>
      </c>
      <c r="I7" s="901"/>
      <c r="J7" s="923">
        <f t="shared" si="4"/>
        <v>209953689.33000001</v>
      </c>
      <c r="K7" s="921"/>
      <c r="L7" s="901">
        <f t="shared" si="0"/>
        <v>209953689.33000001</v>
      </c>
      <c r="M7" s="921">
        <f>-'Metrolinx - recon. 10_24'!AY298</f>
        <v>14641052</v>
      </c>
      <c r="N7" s="901">
        <f>L7-M7</f>
        <v>195312637.33000001</v>
      </c>
      <c r="O7" s="925">
        <f>J7-M7</f>
        <v>195312637.33000001</v>
      </c>
      <c r="Q7" s="926">
        <f>'Metrolinx - recon. 10_24'!AV298</f>
        <v>14641051.51</v>
      </c>
      <c r="R7" s="926">
        <f t="shared" si="2"/>
        <v>195312637.82000002</v>
      </c>
    </row>
    <row r="8" spans="1:18">
      <c r="A8" s="920">
        <f>TB!L28</f>
        <v>409399</v>
      </c>
      <c r="B8" s="920" t="str">
        <f>TB!M28</f>
        <v>Royalties - Other</v>
      </c>
      <c r="C8" s="920"/>
      <c r="D8" s="901">
        <f>SUMIF(TB!$L$6:$L$178,Consolidation!A8,TB!$S$6:$S$178)</f>
        <v>0</v>
      </c>
      <c r="E8" s="921"/>
      <c r="F8" s="922"/>
      <c r="G8" s="901"/>
      <c r="H8" s="923">
        <f t="shared" si="3"/>
        <v>0</v>
      </c>
      <c r="I8" s="901"/>
      <c r="J8" s="923">
        <f t="shared" si="4"/>
        <v>0</v>
      </c>
      <c r="K8" s="921"/>
      <c r="L8" s="901">
        <f t="shared" si="0"/>
        <v>0</v>
      </c>
      <c r="M8" s="921"/>
      <c r="N8" s="901">
        <f t="shared" si="1"/>
        <v>0</v>
      </c>
      <c r="O8" s="925">
        <f t="shared" si="5"/>
        <v>0</v>
      </c>
      <c r="Q8" s="926"/>
      <c r="R8" s="926">
        <f t="shared" si="2"/>
        <v>0</v>
      </c>
    </row>
    <row r="9" spans="1:18">
      <c r="A9" s="920" t="str">
        <f>TB!L29</f>
        <v>409399_IC</v>
      </c>
      <c r="B9" s="920" t="str">
        <f>TB!M29</f>
        <v>Royalties - Other_IC</v>
      </c>
      <c r="C9" s="920"/>
      <c r="D9" s="901">
        <f>SUMIF(TB!$L$6:$L$178,Consolidation!A9,TB!$S$6:$S$178)</f>
        <v>0</v>
      </c>
      <c r="E9" s="921"/>
      <c r="F9" s="922"/>
      <c r="G9" s="901"/>
      <c r="H9" s="923">
        <f t="shared" si="3"/>
        <v>0</v>
      </c>
      <c r="I9" s="901">
        <f>-H9</f>
        <v>0</v>
      </c>
      <c r="J9" s="923">
        <f t="shared" si="4"/>
        <v>0</v>
      </c>
      <c r="K9" s="921"/>
      <c r="L9" s="901">
        <f t="shared" si="0"/>
        <v>0</v>
      </c>
      <c r="M9" s="921"/>
      <c r="N9" s="901">
        <f t="shared" si="1"/>
        <v>0</v>
      </c>
      <c r="O9" s="925">
        <f t="shared" si="5"/>
        <v>0</v>
      </c>
      <c r="Q9" s="926"/>
      <c r="R9" s="926">
        <f t="shared" si="2"/>
        <v>0</v>
      </c>
    </row>
    <row r="10" spans="1:18">
      <c r="A10" s="920">
        <f>TB!L49</f>
        <v>409685</v>
      </c>
      <c r="B10" s="920" t="str">
        <f>TB!M49</f>
        <v>Fines and Penalties</v>
      </c>
      <c r="C10" s="920"/>
      <c r="D10" s="901">
        <f>SUMIF(TB!$L$6:$L$178,Consolidation!A10,TB!$S$6:$S$178)</f>
        <v>3651289.3699999996</v>
      </c>
      <c r="E10" s="921"/>
      <c r="F10" s="922"/>
      <c r="G10" s="901"/>
      <c r="H10" s="923">
        <f t="shared" si="3"/>
        <v>3651289.3699999996</v>
      </c>
      <c r="I10" s="901"/>
      <c r="J10" s="923">
        <f t="shared" si="4"/>
        <v>3651289.3699999996</v>
      </c>
      <c r="K10" s="921"/>
      <c r="L10" s="901">
        <f t="shared" si="0"/>
        <v>3651289.3699999996</v>
      </c>
      <c r="M10" s="921">
        <f>-'Metrolinx - recon. 10_24'!AY339</f>
        <v>678613</v>
      </c>
      <c r="N10" s="901">
        <f t="shared" si="1"/>
        <v>2972676.3699999996</v>
      </c>
      <c r="O10" s="925">
        <f t="shared" si="5"/>
        <v>2972676.3699999996</v>
      </c>
      <c r="Q10" s="926">
        <f>'Metrolinx - recon. 10_24'!AV339</f>
        <v>678612.81</v>
      </c>
      <c r="R10" s="926">
        <f t="shared" si="2"/>
        <v>2972676.5599999996</v>
      </c>
    </row>
    <row r="11" spans="1:18">
      <c r="A11" s="920">
        <f>TB!L50</f>
        <v>409010</v>
      </c>
      <c r="B11" s="920" t="str">
        <f>TB!M50</f>
        <v>Sales and Rentals</v>
      </c>
      <c r="C11" s="920"/>
      <c r="D11" s="901">
        <f>SUMIF(TB!$L$6:$L$178,Consolidation!A11,TB!$S$6:$S$178)</f>
        <v>0</v>
      </c>
      <c r="E11" s="921"/>
      <c r="F11" s="922"/>
      <c r="G11" s="901"/>
      <c r="H11" s="923">
        <f t="shared" si="3"/>
        <v>0</v>
      </c>
      <c r="I11" s="901"/>
      <c r="J11" s="923">
        <f t="shared" si="4"/>
        <v>0</v>
      </c>
      <c r="K11" s="921"/>
      <c r="L11" s="901">
        <f t="shared" si="0"/>
        <v>0</v>
      </c>
      <c r="M11" s="921">
        <f>-'Metrolinx - recon. 10_24'!AY290</f>
        <v>485214696</v>
      </c>
      <c r="N11" s="901">
        <f t="shared" si="1"/>
        <v>-485214696</v>
      </c>
      <c r="O11" s="925">
        <f t="shared" si="5"/>
        <v>-485214696</v>
      </c>
      <c r="Q11" s="926">
        <f>'Metrolinx - recon. 10_24'!AV290</f>
        <v>485214696</v>
      </c>
      <c r="R11" s="926">
        <f t="shared" si="2"/>
        <v>-485214696</v>
      </c>
    </row>
    <row r="12" spans="1:18">
      <c r="A12" s="920" t="str">
        <f>TB!L51</f>
        <v>409010_IC</v>
      </c>
      <c r="B12" s="920" t="str">
        <f>TB!M51</f>
        <v>Sales and Rentals_IC</v>
      </c>
      <c r="C12" s="920"/>
      <c r="D12" s="901">
        <f>SUMIF(TB!$L$6:$L$178,Consolidation!A12,TB!$S$6:$S$178)</f>
        <v>0</v>
      </c>
      <c r="E12" s="921"/>
      <c r="F12" s="922"/>
      <c r="G12" s="901"/>
      <c r="H12" s="923">
        <f t="shared" si="3"/>
        <v>0</v>
      </c>
      <c r="I12" s="901">
        <f>-H12</f>
        <v>0</v>
      </c>
      <c r="J12" s="923">
        <f t="shared" si="4"/>
        <v>0</v>
      </c>
      <c r="K12" s="921"/>
      <c r="L12" s="901">
        <f t="shared" si="0"/>
        <v>0</v>
      </c>
      <c r="M12" s="921"/>
      <c r="N12" s="901">
        <f t="shared" si="1"/>
        <v>0</v>
      </c>
      <c r="O12" s="925">
        <f t="shared" si="5"/>
        <v>0</v>
      </c>
      <c r="Q12" s="926"/>
      <c r="R12" s="926">
        <f t="shared" si="2"/>
        <v>0</v>
      </c>
    </row>
    <row r="13" spans="1:18">
      <c r="A13" s="920">
        <f>TB!L71</f>
        <v>409640</v>
      </c>
      <c r="B13" s="920" t="str">
        <f>TB!M71</f>
        <v>Interest income</v>
      </c>
      <c r="C13" s="920"/>
      <c r="D13" s="901">
        <f>SUMIF(TB!$L$6:$L$178,Consolidation!A13,TB!$S$6:$S$178)</f>
        <v>6533771.7399999993</v>
      </c>
      <c r="E13" s="921"/>
      <c r="F13" s="922">
        <f>-D13-E13</f>
        <v>-6533771.7399999993</v>
      </c>
      <c r="G13" s="901"/>
      <c r="H13" s="923">
        <f t="shared" si="3"/>
        <v>0</v>
      </c>
      <c r="I13" s="901"/>
      <c r="J13" s="923">
        <f t="shared" si="4"/>
        <v>0</v>
      </c>
      <c r="K13" s="921"/>
      <c r="L13" s="901">
        <f t="shared" si="0"/>
        <v>0</v>
      </c>
      <c r="M13" s="921"/>
      <c r="N13" s="901">
        <f t="shared" si="1"/>
        <v>0</v>
      </c>
      <c r="O13" s="925">
        <f t="shared" si="5"/>
        <v>0</v>
      </c>
      <c r="Q13" s="926"/>
      <c r="R13" s="926">
        <f t="shared" si="2"/>
        <v>0</v>
      </c>
    </row>
    <row r="14" spans="1:18">
      <c r="A14" s="920" t="str">
        <f>TB!L72</f>
        <v>409640_IC</v>
      </c>
      <c r="B14" s="920" t="str">
        <f>TB!M72</f>
        <v>Interest income_IC</v>
      </c>
      <c r="C14" s="920"/>
      <c r="D14" s="901">
        <f>SUMIF(TB!$L$6:$L$178,Consolidation!A14,TB!$S$6:$S$178)</f>
        <v>0</v>
      </c>
      <c r="E14" s="921"/>
      <c r="F14" s="922">
        <f>-F149-F143-(-F149-F143)-D14-E14</f>
        <v>0</v>
      </c>
      <c r="G14" s="901"/>
      <c r="H14" s="923">
        <f t="shared" si="3"/>
        <v>0</v>
      </c>
      <c r="I14" s="901"/>
      <c r="J14" s="923">
        <f t="shared" si="4"/>
        <v>0</v>
      </c>
      <c r="K14" s="921"/>
      <c r="L14" s="901">
        <f t="shared" si="0"/>
        <v>0</v>
      </c>
      <c r="M14" s="921"/>
      <c r="N14" s="901">
        <f t="shared" si="1"/>
        <v>0</v>
      </c>
      <c r="O14" s="925">
        <f t="shared" si="5"/>
        <v>0</v>
      </c>
      <c r="Q14" s="926"/>
      <c r="R14" s="926">
        <f t="shared" si="2"/>
        <v>0</v>
      </c>
    </row>
    <row r="15" spans="1:18" ht="25.5">
      <c r="A15" s="920">
        <f>TB!L92</f>
        <v>409410</v>
      </c>
      <c r="B15" s="928" t="str">
        <f>TB!M92</f>
        <v>Recovery of Prior Years' Expenditures Operating</v>
      </c>
      <c r="C15" s="920"/>
      <c r="D15" s="901">
        <f>SUMIF(TB!$L$6:$L$178,Consolidation!A15,TB!$S$6:$S$178)</f>
        <v>0</v>
      </c>
      <c r="E15" s="921"/>
      <c r="F15" s="922"/>
      <c r="G15" s="901"/>
      <c r="H15" s="923">
        <f t="shared" si="3"/>
        <v>0</v>
      </c>
      <c r="I15" s="901"/>
      <c r="J15" s="923">
        <f t="shared" si="4"/>
        <v>0</v>
      </c>
      <c r="K15" s="921"/>
      <c r="L15" s="901">
        <f t="shared" si="0"/>
        <v>0</v>
      </c>
      <c r="M15" s="921"/>
      <c r="N15" s="901">
        <f t="shared" si="1"/>
        <v>0</v>
      </c>
      <c r="O15" s="925">
        <f t="shared" si="5"/>
        <v>0</v>
      </c>
      <c r="Q15" s="926"/>
      <c r="R15" s="926">
        <f t="shared" si="2"/>
        <v>0</v>
      </c>
    </row>
    <row r="16" spans="1:18" ht="25.5">
      <c r="A16" s="920" t="str">
        <f>TB!L93</f>
        <v>409410_IC</v>
      </c>
      <c r="B16" s="928" t="str">
        <f>TB!M93</f>
        <v>Recovery of Prior Years' Expenditures Operating_IC</v>
      </c>
      <c r="C16" s="920"/>
      <c r="D16" s="901">
        <f>SUMIF(TB!$L$6:$L$178,Consolidation!A16,TB!$S$6:$S$178)</f>
        <v>0</v>
      </c>
      <c r="E16" s="921"/>
      <c r="F16" s="922"/>
      <c r="G16" s="901"/>
      <c r="H16" s="923">
        <f t="shared" si="3"/>
        <v>0</v>
      </c>
      <c r="I16" s="901">
        <f>-H16</f>
        <v>0</v>
      </c>
      <c r="J16" s="923">
        <f t="shared" si="4"/>
        <v>0</v>
      </c>
      <c r="K16" s="921"/>
      <c r="L16" s="901">
        <f t="shared" si="0"/>
        <v>0</v>
      </c>
      <c r="M16" s="921"/>
      <c r="N16" s="901">
        <f t="shared" si="1"/>
        <v>0</v>
      </c>
      <c r="O16" s="925">
        <f t="shared" si="5"/>
        <v>0</v>
      </c>
      <c r="Q16" s="926"/>
      <c r="R16" s="926">
        <f t="shared" si="2"/>
        <v>0</v>
      </c>
    </row>
    <row r="17" spans="1:18" ht="25.5">
      <c r="A17" s="920">
        <f>TB!L113</f>
        <v>409628</v>
      </c>
      <c r="B17" s="928" t="str">
        <f>TB!M113</f>
        <v>Deferred Revenue Recognized to Revenue</v>
      </c>
      <c r="C17" s="920"/>
      <c r="D17" s="901">
        <f>SUMIF(TB!$L$6:$L$178,Consolidation!A17,TB!$S$6:$S$178)</f>
        <v>0</v>
      </c>
      <c r="E17" s="921"/>
      <c r="F17" s="922"/>
      <c r="G17" s="901"/>
      <c r="H17" s="923">
        <f t="shared" si="3"/>
        <v>0</v>
      </c>
      <c r="I17" s="901"/>
      <c r="J17" s="923">
        <f t="shared" si="4"/>
        <v>0</v>
      </c>
      <c r="K17" s="921"/>
      <c r="L17" s="901">
        <f t="shared" si="0"/>
        <v>0</v>
      </c>
      <c r="M17" s="921"/>
      <c r="N17" s="929">
        <f t="shared" si="1"/>
        <v>0</v>
      </c>
      <c r="O17" s="925">
        <f t="shared" si="5"/>
        <v>0</v>
      </c>
      <c r="P17" t="s">
        <v>1214</v>
      </c>
      <c r="Q17" s="926">
        <f>'Metrolinx - recon. 10_24'!AV324</f>
        <v>433775</v>
      </c>
      <c r="R17" s="926">
        <f t="shared" si="2"/>
        <v>-433775</v>
      </c>
    </row>
    <row r="18" spans="1:18" ht="25.5">
      <c r="A18" s="920" t="str">
        <f>TB!L114</f>
        <v>409628_IC</v>
      </c>
      <c r="B18" s="928" t="str">
        <f>TB!M114</f>
        <v>Deferred Revenue Recognized to Revenue_IC</v>
      </c>
      <c r="C18" s="920"/>
      <c r="D18" s="901">
        <f>SUMIF(TB!$L$6:$L$178,Consolidation!A18,TB!$S$6:$S$178)</f>
        <v>0</v>
      </c>
      <c r="E18" s="921"/>
      <c r="F18" s="922">
        <f>-F142</f>
        <v>0</v>
      </c>
      <c r="G18" s="901"/>
      <c r="H18" s="923">
        <f t="shared" si="3"/>
        <v>0</v>
      </c>
      <c r="I18" s="901">
        <f>-H18</f>
        <v>0</v>
      </c>
      <c r="J18" s="923">
        <f t="shared" si="4"/>
        <v>0</v>
      </c>
      <c r="K18" s="921"/>
      <c r="L18" s="901">
        <f t="shared" si="0"/>
        <v>0</v>
      </c>
      <c r="M18" s="921"/>
      <c r="N18" s="901">
        <f t="shared" si="1"/>
        <v>0</v>
      </c>
      <c r="O18" s="925">
        <f t="shared" si="5"/>
        <v>0</v>
      </c>
      <c r="Q18" s="926"/>
      <c r="R18" s="926">
        <f t="shared" si="2"/>
        <v>0</v>
      </c>
    </row>
    <row r="19" spans="1:18" ht="25.5">
      <c r="A19" s="920">
        <f>TB!L134</f>
        <v>409630</v>
      </c>
      <c r="B19" s="928" t="str">
        <f>TB!M134</f>
        <v>Amortization of Deferred Capital Contributions</v>
      </c>
      <c r="C19" s="920"/>
      <c r="D19" s="901">
        <f>SUMIF(TB!$L$6:$L$178,Consolidation!A19,TB!$S$6:$S$178)</f>
        <v>0</v>
      </c>
      <c r="E19" s="921"/>
      <c r="F19" s="922"/>
      <c r="G19" s="901"/>
      <c r="H19" s="923">
        <f t="shared" si="3"/>
        <v>0</v>
      </c>
      <c r="I19" s="901"/>
      <c r="J19" s="923">
        <f t="shared" si="4"/>
        <v>0</v>
      </c>
      <c r="K19" s="921"/>
      <c r="L19" s="901">
        <f t="shared" si="0"/>
        <v>0</v>
      </c>
      <c r="M19" s="921"/>
      <c r="N19" s="929">
        <f t="shared" si="1"/>
        <v>0</v>
      </c>
      <c r="O19" s="925">
        <f t="shared" si="5"/>
        <v>0</v>
      </c>
      <c r="P19" t="s">
        <v>1214</v>
      </c>
      <c r="Q19" s="926">
        <f>'Metrolinx - recon. 10_24'!AV326</f>
        <v>39161060.945500001</v>
      </c>
      <c r="R19" s="926">
        <f t="shared" si="2"/>
        <v>-39161060.945500001</v>
      </c>
    </row>
    <row r="20" spans="1:18" ht="25.5">
      <c r="A20" s="920" t="str">
        <f>TB!L135</f>
        <v>409630_IC</v>
      </c>
      <c r="B20" s="928" t="str">
        <f>TB!M135</f>
        <v>Amortization of Deferred Capital Contributions_IC</v>
      </c>
      <c r="C20" s="920"/>
      <c r="D20" s="901">
        <f>SUMIF(TB!$L$6:$L$178,Consolidation!A20,TB!$S$6:$S$178)</f>
        <v>0</v>
      </c>
      <c r="E20" s="921"/>
      <c r="F20" s="922">
        <f>-F148</f>
        <v>0</v>
      </c>
      <c r="G20" s="901"/>
      <c r="H20" s="923">
        <f t="shared" si="3"/>
        <v>0</v>
      </c>
      <c r="I20" s="901">
        <f>-H20</f>
        <v>0</v>
      </c>
      <c r="J20" s="923">
        <f t="shared" si="4"/>
        <v>0</v>
      </c>
      <c r="K20" s="921"/>
      <c r="L20" s="901">
        <f t="shared" si="0"/>
        <v>0</v>
      </c>
      <c r="M20" s="921"/>
      <c r="N20" s="901">
        <f t="shared" si="1"/>
        <v>0</v>
      </c>
      <c r="O20" s="925">
        <f t="shared" si="5"/>
        <v>0</v>
      </c>
      <c r="Q20" s="926"/>
      <c r="R20" s="926">
        <f t="shared" si="2"/>
        <v>0</v>
      </c>
    </row>
    <row r="21" spans="1:18">
      <c r="A21" s="920">
        <f>TB!L158</f>
        <v>409699</v>
      </c>
      <c r="B21" s="920" t="str">
        <f>TB!M158</f>
        <v>Other Miscellaneous Revenue</v>
      </c>
      <c r="C21" s="920"/>
      <c r="D21" s="901">
        <f>SUMIF(TB!$L$6:$L$178,Consolidation!A21,TB!$S$6:$S$178)</f>
        <v>123400</v>
      </c>
      <c r="E21" s="921">
        <f>'Metrolinx - recon. 10_24'!K340+'Metrolinx - recon. 10_24'!AF340+'Metrolinx - recon. 10_24'!AK340</f>
        <v>-150791055</v>
      </c>
      <c r="F21" s="922">
        <f>-F160</f>
        <v>3475</v>
      </c>
      <c r="G21" s="901"/>
      <c r="H21" s="923">
        <f t="shared" si="3"/>
        <v>-150664180</v>
      </c>
      <c r="I21" s="901"/>
      <c r="J21" s="923">
        <f t="shared" si="4"/>
        <v>-150664180</v>
      </c>
      <c r="K21" s="921"/>
      <c r="L21" s="901">
        <f t="shared" si="0"/>
        <v>-150664180</v>
      </c>
      <c r="M21" s="921">
        <f>-'Metrolinx - recon. 10_24'!AY340</f>
        <v>92083184.670000002</v>
      </c>
      <c r="N21" s="929">
        <f t="shared" si="1"/>
        <v>-242747364.67000002</v>
      </c>
      <c r="O21" s="925">
        <f t="shared" si="5"/>
        <v>-242747364.67000002</v>
      </c>
      <c r="P21" t="s">
        <v>1214</v>
      </c>
      <c r="Q21" s="926">
        <f>'Metrolinx - recon. 10_24'!AV340</f>
        <v>52810847</v>
      </c>
      <c r="R21" s="926">
        <f t="shared" si="2"/>
        <v>-203475027</v>
      </c>
    </row>
    <row r="22" spans="1:18">
      <c r="A22" s="920" t="str">
        <f>TB!L159</f>
        <v>409699_IC</v>
      </c>
      <c r="B22" s="920" t="str">
        <f>TB!M159</f>
        <v>Other Miscellaneous Revenue_IC</v>
      </c>
      <c r="C22" s="920"/>
      <c r="D22" s="901">
        <f>SUMIF(TB!$L$6:$L$178,Consolidation!A22,TB!$S$6:$S$178)</f>
        <v>28947289.400000002</v>
      </c>
      <c r="E22" s="921">
        <f>'Metrolinx - recon. 10_24'!K342</f>
        <v>-197885</v>
      </c>
      <c r="F22" s="922"/>
      <c r="G22" s="901"/>
      <c r="H22" s="923">
        <f>D22+E22+F22</f>
        <v>28749404.400000002</v>
      </c>
      <c r="I22" s="901">
        <f>-H22</f>
        <v>-28749404.400000002</v>
      </c>
      <c r="J22" s="923">
        <f t="shared" si="4"/>
        <v>0</v>
      </c>
      <c r="K22" s="921">
        <f>-'Metrolinx - recon. 10_24'!AZ340</f>
        <v>-321215</v>
      </c>
      <c r="L22" s="901">
        <f t="shared" si="0"/>
        <v>-321215</v>
      </c>
      <c r="M22" s="921"/>
      <c r="N22" s="929">
        <f t="shared" si="1"/>
        <v>-321215</v>
      </c>
      <c r="O22" s="925">
        <f t="shared" si="5"/>
        <v>0</v>
      </c>
      <c r="P22" t="s">
        <v>1214</v>
      </c>
      <c r="Q22" s="926"/>
      <c r="R22" s="926">
        <f t="shared" si="2"/>
        <v>0</v>
      </c>
    </row>
    <row r="23" spans="1:18" s="930" customFormat="1">
      <c r="A23" s="930" t="s">
        <v>1215</v>
      </c>
      <c r="D23" s="931"/>
      <c r="E23" s="931"/>
      <c r="F23" s="931"/>
      <c r="G23" s="931"/>
      <c r="H23" s="931"/>
      <c r="I23" s="931"/>
      <c r="J23" s="931"/>
      <c r="K23" s="931"/>
      <c r="L23" s="931"/>
      <c r="M23" s="931"/>
      <c r="N23" s="931"/>
      <c r="O23" s="925">
        <f t="shared" si="5"/>
        <v>0</v>
      </c>
      <c r="Q23" s="932"/>
      <c r="R23" s="926">
        <f t="shared" si="2"/>
        <v>0</v>
      </c>
    </row>
    <row r="24" spans="1:18">
      <c r="A24" s="920" t="s">
        <v>1216</v>
      </c>
      <c r="B24" s="920" t="s">
        <v>1217</v>
      </c>
      <c r="C24" s="920"/>
      <c r="D24" s="901">
        <f>TB!S155</f>
        <v>0</v>
      </c>
      <c r="E24" s="921"/>
      <c r="F24" s="922"/>
      <c r="G24" s="901"/>
      <c r="H24" s="923">
        <f t="shared" ref="H24:H26" si="6">D24+E24+F24</f>
        <v>0</v>
      </c>
      <c r="I24" s="901"/>
      <c r="J24" s="923">
        <f t="shared" si="4"/>
        <v>0</v>
      </c>
      <c r="K24" s="921"/>
      <c r="L24" s="901">
        <f t="shared" ref="L24:L42" si="7">J24+K24</f>
        <v>0</v>
      </c>
      <c r="M24" s="921"/>
      <c r="N24" s="901">
        <f t="shared" ref="N24:N42" si="8">L24-M24</f>
        <v>0</v>
      </c>
      <c r="O24" s="925">
        <f t="shared" si="5"/>
        <v>0</v>
      </c>
      <c r="Q24" s="926"/>
      <c r="R24" s="926">
        <f t="shared" si="2"/>
        <v>0</v>
      </c>
    </row>
    <row r="25" spans="1:18">
      <c r="A25" s="920" t="s">
        <v>1218</v>
      </c>
      <c r="B25" s="920" t="s">
        <v>1219</v>
      </c>
      <c r="C25" s="920"/>
      <c r="D25" s="901">
        <f>TB!S156</f>
        <v>0</v>
      </c>
      <c r="E25" s="921"/>
      <c r="F25" s="922"/>
      <c r="G25" s="901"/>
      <c r="H25" s="923">
        <f t="shared" si="6"/>
        <v>0</v>
      </c>
      <c r="I25" s="901"/>
      <c r="J25" s="923">
        <f t="shared" si="4"/>
        <v>0</v>
      </c>
      <c r="K25" s="921"/>
      <c r="L25" s="901">
        <f t="shared" si="7"/>
        <v>0</v>
      </c>
      <c r="M25" s="921"/>
      <c r="N25" s="901">
        <f t="shared" si="8"/>
        <v>0</v>
      </c>
      <c r="O25" s="925">
        <f t="shared" si="5"/>
        <v>0</v>
      </c>
      <c r="Q25" s="926"/>
      <c r="R25" s="926">
        <f t="shared" si="2"/>
        <v>0</v>
      </c>
    </row>
    <row r="26" spans="1:18">
      <c r="A26" s="920" t="s">
        <v>1220</v>
      </c>
      <c r="B26" s="920" t="s">
        <v>1221</v>
      </c>
      <c r="C26" s="920"/>
      <c r="D26" s="901">
        <f>TB!S157</f>
        <v>0</v>
      </c>
      <c r="E26" s="921"/>
      <c r="F26" s="922"/>
      <c r="G26" s="901"/>
      <c r="H26" s="923">
        <f t="shared" si="6"/>
        <v>0</v>
      </c>
      <c r="I26" s="901"/>
      <c r="J26" s="923">
        <f t="shared" si="4"/>
        <v>0</v>
      </c>
      <c r="K26" s="921"/>
      <c r="L26" s="901">
        <f t="shared" si="7"/>
        <v>0</v>
      </c>
      <c r="M26" s="921"/>
      <c r="N26" s="901">
        <f t="shared" si="8"/>
        <v>0</v>
      </c>
      <c r="O26" s="925">
        <f t="shared" si="5"/>
        <v>0</v>
      </c>
      <c r="Q26" s="926"/>
      <c r="R26" s="926">
        <f t="shared" si="2"/>
        <v>0</v>
      </c>
    </row>
    <row r="27" spans="1:18">
      <c r="A27">
        <f>TB!L180</f>
        <v>510010</v>
      </c>
      <c r="B27" t="str">
        <f>TB!M180</f>
        <v>Salaries and Wages</v>
      </c>
      <c r="D27" s="901">
        <f>SUMIF(TB!$L$180:$L$340,Consolidation!A27,TB!$S$180:$S$340)</f>
        <v>91546827.890000015</v>
      </c>
      <c r="E27" s="921"/>
      <c r="F27" s="922"/>
      <c r="G27" s="901"/>
      <c r="H27" s="923">
        <f t="shared" si="3"/>
        <v>91546827.890000015</v>
      </c>
      <c r="I27" s="901"/>
      <c r="J27" s="923">
        <f t="shared" si="4"/>
        <v>91546827.890000015</v>
      </c>
      <c r="K27" s="921"/>
      <c r="L27" s="901">
        <f t="shared" si="7"/>
        <v>91546827.890000015</v>
      </c>
      <c r="M27" s="921">
        <f>'Metrolinx - recon. 10_24'!AY349</f>
        <v>204093797</v>
      </c>
      <c r="N27" s="901">
        <f t="shared" si="8"/>
        <v>-112546969.10999998</v>
      </c>
      <c r="O27" s="925">
        <f t="shared" si="5"/>
        <v>-112546969.10999998</v>
      </c>
      <c r="Q27" s="926">
        <f>'Metrolinx - recon. 10_24'!AV349</f>
        <v>204093797.31</v>
      </c>
      <c r="R27" s="926">
        <f t="shared" si="2"/>
        <v>-112546969.41999999</v>
      </c>
    </row>
    <row r="28" spans="1:18">
      <c r="A28" t="str">
        <f>TB!L181</f>
        <v>510010_IC</v>
      </c>
      <c r="B28" t="str">
        <f>TB!M181</f>
        <v>Salaries and Wages_IC</v>
      </c>
      <c r="D28" s="901">
        <f>SUMIF(TB!$L$180:$L$340,Consolidation!A28,TB!$S$180:$S$340)</f>
        <v>0</v>
      </c>
      <c r="E28" s="921"/>
      <c r="F28" s="922"/>
      <c r="G28" s="901"/>
      <c r="H28" s="923">
        <f t="shared" si="3"/>
        <v>0</v>
      </c>
      <c r="I28" s="901">
        <f>-H28</f>
        <v>0</v>
      </c>
      <c r="J28" s="923">
        <f t="shared" si="4"/>
        <v>0</v>
      </c>
      <c r="K28" s="921"/>
      <c r="L28" s="901">
        <f t="shared" si="7"/>
        <v>0</v>
      </c>
      <c r="M28" s="921"/>
      <c r="N28" s="901">
        <f t="shared" si="8"/>
        <v>0</v>
      </c>
      <c r="O28" s="925">
        <f t="shared" si="5"/>
        <v>0</v>
      </c>
      <c r="Q28" s="926"/>
      <c r="R28" s="926">
        <f t="shared" si="2"/>
        <v>0</v>
      </c>
    </row>
    <row r="29" spans="1:18">
      <c r="A29">
        <f>TB!L208</f>
        <v>520010</v>
      </c>
      <c r="B29" t="str">
        <f>TB!M208</f>
        <v>Employee Benefits</v>
      </c>
      <c r="D29" s="901">
        <f>SUMIF(TB!$L$180:$L$340,Consolidation!A29,TB!$S$180:$S$340)</f>
        <v>27751440.120000001</v>
      </c>
      <c r="E29" s="921"/>
      <c r="F29" s="922"/>
      <c r="G29" s="901"/>
      <c r="H29" s="923">
        <f t="shared" si="3"/>
        <v>27751440.120000001</v>
      </c>
      <c r="I29" s="901"/>
      <c r="J29" s="923">
        <f>I29+H29</f>
        <v>27751440.120000001</v>
      </c>
      <c r="K29" s="921"/>
      <c r="L29" s="901">
        <f t="shared" si="7"/>
        <v>27751440.120000001</v>
      </c>
      <c r="M29" s="921">
        <f>'Metrolinx - recon. 10_24'!AY353</f>
        <v>69247904</v>
      </c>
      <c r="N29" s="901">
        <f t="shared" si="8"/>
        <v>-41496463.879999995</v>
      </c>
      <c r="O29" s="925">
        <f t="shared" si="5"/>
        <v>-41496463.879999995</v>
      </c>
      <c r="Q29" s="926">
        <f>'Metrolinx - recon. 10_24'!AV353</f>
        <v>69247903.590000004</v>
      </c>
      <c r="R29" s="926">
        <f t="shared" si="2"/>
        <v>-41496463.469999999</v>
      </c>
    </row>
    <row r="30" spans="1:18">
      <c r="A30">
        <f>TB!L209</f>
        <v>530010</v>
      </c>
      <c r="B30" t="str">
        <f>TB!M209</f>
        <v>Transportation and Communications</v>
      </c>
      <c r="D30" s="901">
        <f>SUMIF(TB!$L$180:$L$340,Consolidation!A30,TB!$S$180:$S$340)</f>
        <v>3107270.5299999993</v>
      </c>
      <c r="E30" s="921"/>
      <c r="F30" s="922"/>
      <c r="G30" s="901"/>
      <c r="H30" s="923">
        <f t="shared" si="3"/>
        <v>3107270.5299999993</v>
      </c>
      <c r="I30" s="901"/>
      <c r="J30" s="923">
        <f t="shared" si="4"/>
        <v>3107270.5299999993</v>
      </c>
      <c r="K30" s="921"/>
      <c r="L30" s="901">
        <f t="shared" si="7"/>
        <v>3107270.5299999993</v>
      </c>
      <c r="M30" s="921">
        <f>'Metrolinx - recon. 10_24'!AY374</f>
        <v>19800148</v>
      </c>
      <c r="N30" s="901">
        <f t="shared" si="8"/>
        <v>-16692877.470000001</v>
      </c>
      <c r="O30" s="925">
        <f t="shared" si="5"/>
        <v>-16692877.470000001</v>
      </c>
      <c r="Q30" s="926">
        <f>'Metrolinx - recon. 10_24'!AV374</f>
        <v>19800147.960000001</v>
      </c>
      <c r="R30" s="926">
        <f t="shared" si="2"/>
        <v>-16692877.430000002</v>
      </c>
    </row>
    <row r="31" spans="1:18">
      <c r="A31">
        <f>TB!L210</f>
        <v>540010</v>
      </c>
      <c r="B31" t="str">
        <f>TB!M210</f>
        <v>Services</v>
      </c>
      <c r="D31" s="901">
        <f>SUMIF(TB!$L$180:$L$340,Consolidation!A31,TB!$S$180:$S$340)</f>
        <v>54049369.249999993</v>
      </c>
      <c r="E31" s="921">
        <f>'Metrolinx - recon. 10_24'!K378</f>
        <v>-1215339</v>
      </c>
      <c r="F31" s="922"/>
      <c r="G31" s="901"/>
      <c r="H31" s="923">
        <f t="shared" si="3"/>
        <v>52834030.249999993</v>
      </c>
      <c r="I31" s="901"/>
      <c r="J31" s="923">
        <f>I31+H31</f>
        <v>52834030.249999993</v>
      </c>
      <c r="K31" s="921"/>
      <c r="L31" s="901">
        <f t="shared" si="7"/>
        <v>52834030.249999993</v>
      </c>
      <c r="M31" s="921">
        <f>'Metrolinx - recon. 10_24'!AY378</f>
        <v>77940803</v>
      </c>
      <c r="N31" s="933">
        <f t="shared" si="8"/>
        <v>-25106772.750000007</v>
      </c>
      <c r="O31" s="925">
        <f t="shared" si="5"/>
        <v>-25106772.750000007</v>
      </c>
      <c r="Q31" s="926">
        <f>'Metrolinx - recon. 10_24'!AV378</f>
        <v>76698908.650000006</v>
      </c>
      <c r="R31" s="926">
        <f t="shared" si="2"/>
        <v>-23864878.400000013</v>
      </c>
    </row>
    <row r="32" spans="1:18">
      <c r="A32" t="str">
        <f>TB!L211</f>
        <v>540010_IC</v>
      </c>
      <c r="B32" t="str">
        <f>TB!M211</f>
        <v>Services_IC</v>
      </c>
      <c r="D32" s="901">
        <f>SUMIF(TB!$L$180:$L$340,Consolidation!A32,TB!$S$180:$S$340)</f>
        <v>80666.850000000006</v>
      </c>
      <c r="E32" s="921">
        <f>'Metrolinx - recon. 10_24'!K379</f>
        <v>1215339</v>
      </c>
      <c r="F32" s="922"/>
      <c r="G32" s="901"/>
      <c r="H32" s="923">
        <f t="shared" si="3"/>
        <v>1296005.8500000001</v>
      </c>
      <c r="I32" s="901">
        <f>-H32</f>
        <v>-1296005.8500000001</v>
      </c>
      <c r="J32" s="923">
        <f t="shared" si="4"/>
        <v>0</v>
      </c>
      <c r="K32" s="921">
        <f>-'Metrolinx - recon. 10_24'!BA378</f>
        <v>1241894</v>
      </c>
      <c r="L32" s="901">
        <f t="shared" si="7"/>
        <v>1241894</v>
      </c>
      <c r="M32" s="921"/>
      <c r="N32" s="933">
        <f t="shared" si="8"/>
        <v>1241894</v>
      </c>
      <c r="O32" s="925">
        <f t="shared" si="5"/>
        <v>0</v>
      </c>
      <c r="Q32" s="926"/>
      <c r="R32" s="926">
        <f t="shared" si="2"/>
        <v>0</v>
      </c>
    </row>
    <row r="33" spans="1:18">
      <c r="A33">
        <f>TB!L231</f>
        <v>550010</v>
      </c>
      <c r="B33" t="str">
        <f>TB!M231</f>
        <v>Supplies and Equipment</v>
      </c>
      <c r="D33" s="901">
        <f>SUMIF(TB!$L$180:$L$340,Consolidation!A33,TB!$S$180:$S$340)</f>
        <v>1339052.8400000003</v>
      </c>
      <c r="E33" s="921"/>
      <c r="F33" s="922"/>
      <c r="G33" s="901"/>
      <c r="H33" s="923">
        <f t="shared" si="3"/>
        <v>1339052.8400000003</v>
      </c>
      <c r="I33" s="901"/>
      <c r="J33" s="923">
        <f t="shared" si="4"/>
        <v>1339052.8400000003</v>
      </c>
      <c r="K33" s="921"/>
      <c r="L33" s="901">
        <f t="shared" si="7"/>
        <v>1339052.8400000003</v>
      </c>
      <c r="M33" s="921">
        <f>'Metrolinx - recon. 10_24'!AY382</f>
        <v>3624895</v>
      </c>
      <c r="N33" s="901">
        <f t="shared" si="8"/>
        <v>-2285842.1599999997</v>
      </c>
      <c r="O33" s="925">
        <f t="shared" si="5"/>
        <v>-2285842.1599999997</v>
      </c>
      <c r="Q33" s="926">
        <f>'Metrolinx - recon. 10_24'!AV382</f>
        <v>3624894.53</v>
      </c>
      <c r="R33" s="926">
        <f t="shared" si="2"/>
        <v>-2285841.6899999995</v>
      </c>
    </row>
    <row r="34" spans="1:18">
      <c r="A34" t="str">
        <f>TB!L232</f>
        <v>550010_IC</v>
      </c>
      <c r="B34" t="str">
        <f>TB!M232</f>
        <v>Supplies and Equipment_IC</v>
      </c>
      <c r="D34" s="901">
        <f>SUMIF(TB!$L$180:$L$340,Consolidation!A34,TB!$S$180:$S$340)</f>
        <v>0</v>
      </c>
      <c r="E34" s="921"/>
      <c r="F34" s="922"/>
      <c r="G34" s="901"/>
      <c r="H34" s="923">
        <f t="shared" si="3"/>
        <v>0</v>
      </c>
      <c r="I34" s="901">
        <f>-H34</f>
        <v>0</v>
      </c>
      <c r="J34" s="923">
        <f t="shared" si="4"/>
        <v>0</v>
      </c>
      <c r="K34" s="921"/>
      <c r="L34" s="901">
        <f t="shared" si="7"/>
        <v>0</v>
      </c>
      <c r="M34" s="921"/>
      <c r="N34" s="901">
        <f t="shared" si="8"/>
        <v>0</v>
      </c>
      <c r="O34" s="925">
        <f t="shared" si="5"/>
        <v>0</v>
      </c>
      <c r="Q34" s="926"/>
      <c r="R34" s="926">
        <f t="shared" si="2"/>
        <v>0</v>
      </c>
    </row>
    <row r="35" spans="1:18">
      <c r="A35">
        <f>TB!L252</f>
        <v>580010</v>
      </c>
      <c r="B35" t="str">
        <f>TB!M252</f>
        <v>Amortization Expense</v>
      </c>
      <c r="D35" s="901">
        <f>SUMIF(TB!$L$180:$L$340,Consolidation!A35,TB!$S$180:$S$340)</f>
        <v>20901080.259999994</v>
      </c>
      <c r="E35" s="921">
        <f>'Metrolinx - recon. 10_24'!AF396</f>
        <v>20745408</v>
      </c>
      <c r="F35" s="922"/>
      <c r="G35" s="901"/>
      <c r="H35" s="923">
        <f t="shared" si="3"/>
        <v>41646488.25999999</v>
      </c>
      <c r="I35" s="901"/>
      <c r="J35" s="923">
        <f t="shared" si="4"/>
        <v>41646488.25999999</v>
      </c>
      <c r="K35" s="921"/>
      <c r="L35" s="901">
        <f t="shared" si="7"/>
        <v>41646488.25999999</v>
      </c>
      <c r="M35" s="921">
        <f>'Metrolinx - recon. 10_24'!$AY$396</f>
        <v>477430873.88</v>
      </c>
      <c r="N35" s="901">
        <f t="shared" si="8"/>
        <v>-435784385.62</v>
      </c>
      <c r="O35" s="925">
        <f t="shared" si="5"/>
        <v>-435784385.62</v>
      </c>
      <c r="Q35" s="926">
        <f>'Metrolinx - recon. 10_24'!AV396</f>
        <v>477430874.31999999</v>
      </c>
      <c r="R35" s="926">
        <f t="shared" si="2"/>
        <v>-435784386.06</v>
      </c>
    </row>
    <row r="36" spans="1:18">
      <c r="A36">
        <f>TB!L253</f>
        <v>570010</v>
      </c>
      <c r="B36" t="str">
        <f>TB!M253</f>
        <v>Transfer Payments Expense</v>
      </c>
      <c r="D36" s="901">
        <f>SUMIF(TB!$L$180:$L$340,Consolidation!A36,TB!$S$180:$S$340)</f>
        <v>0</v>
      </c>
      <c r="E36" s="921"/>
      <c r="F36" s="922"/>
      <c r="G36" s="901"/>
      <c r="H36" s="923">
        <f t="shared" si="3"/>
        <v>0</v>
      </c>
      <c r="I36" s="901"/>
      <c r="J36" s="923">
        <f t="shared" si="4"/>
        <v>0</v>
      </c>
      <c r="K36" s="921"/>
      <c r="L36" s="901">
        <f t="shared" si="7"/>
        <v>0</v>
      </c>
      <c r="M36" s="921">
        <f>'Metrolinx - recon. 10_24'!$AY$390</f>
        <v>-2913083040.2600002</v>
      </c>
      <c r="N36" s="934">
        <f t="shared" si="8"/>
        <v>2913083040.2600002</v>
      </c>
      <c r="O36" s="925">
        <f t="shared" si="5"/>
        <v>2913083040.2600002</v>
      </c>
      <c r="Q36" s="926"/>
      <c r="R36" s="926">
        <f t="shared" si="2"/>
        <v>0</v>
      </c>
    </row>
    <row r="37" spans="1:18">
      <c r="A37" t="str">
        <f>TB!L254</f>
        <v>570010_IC</v>
      </c>
      <c r="B37" t="str">
        <f>TB!M254</f>
        <v>Transfer Payments Expense_IC</v>
      </c>
      <c r="D37" s="901">
        <f>SUMIF(TB!$L$180:$L$340,Consolidation!A37,TB!$S$180:$S$340)</f>
        <v>0</v>
      </c>
      <c r="E37" s="921"/>
      <c r="F37" s="922"/>
      <c r="G37" s="901"/>
      <c r="H37" s="923">
        <f t="shared" si="3"/>
        <v>0</v>
      </c>
      <c r="I37" s="901">
        <f>-H37</f>
        <v>0</v>
      </c>
      <c r="J37" s="923">
        <f t="shared" si="4"/>
        <v>0</v>
      </c>
      <c r="K37" s="924">
        <f>'Metrolinx - recon. 10_24'!AZ390</f>
        <v>-2913083040</v>
      </c>
      <c r="L37" s="901">
        <f t="shared" si="7"/>
        <v>-2913083040</v>
      </c>
      <c r="M37" s="921"/>
      <c r="N37" s="934">
        <f t="shared" si="8"/>
        <v>-2913083040</v>
      </c>
      <c r="O37" s="925">
        <f>J37-M37</f>
        <v>0</v>
      </c>
      <c r="Q37" s="926"/>
      <c r="R37" s="926">
        <f t="shared" si="2"/>
        <v>0</v>
      </c>
    </row>
    <row r="38" spans="1:18">
      <c r="A38">
        <f>TB!L274</f>
        <v>560010</v>
      </c>
      <c r="B38" t="str">
        <f>TB!M274</f>
        <v>Interest Expense on Debt</v>
      </c>
      <c r="D38" s="901">
        <f>SUMIF(TB!$L$180:$L$340,Consolidation!A38,TB!$S$180:$S$340)</f>
        <v>0</v>
      </c>
      <c r="E38" s="921">
        <f>'Metrolinx - recon. 10_24'!AF386</f>
        <v>-111459684</v>
      </c>
      <c r="F38" s="922">
        <f>-D38-E38</f>
        <v>111459684</v>
      </c>
      <c r="G38" s="901">
        <f>-F38-F39+F13-E14-D14+F143+F149</f>
        <v>-115905466.89999999</v>
      </c>
      <c r="H38" s="923">
        <f t="shared" si="3"/>
        <v>0</v>
      </c>
      <c r="I38" s="901"/>
      <c r="J38" s="923">
        <f t="shared" si="4"/>
        <v>0</v>
      </c>
      <c r="K38" s="921"/>
      <c r="L38" s="901">
        <f t="shared" si="7"/>
        <v>0</v>
      </c>
      <c r="M38" s="921"/>
      <c r="N38" s="901">
        <f t="shared" si="8"/>
        <v>0</v>
      </c>
      <c r="O38" s="925">
        <f t="shared" si="5"/>
        <v>0</v>
      </c>
      <c r="Q38" s="926"/>
      <c r="R38" s="926">
        <f t="shared" si="2"/>
        <v>0</v>
      </c>
    </row>
    <row r="39" spans="1:18">
      <c r="A39" t="str">
        <f>TB!L275</f>
        <v>560010_IC</v>
      </c>
      <c r="B39" t="str">
        <f>TB!M275</f>
        <v>Interest Expense on Debt_IC</v>
      </c>
      <c r="D39" s="901">
        <f>SUMIF(TB!$L$180:$L$340,Consolidation!A39,TB!$S$180:$S$340)</f>
        <v>2087988.84</v>
      </c>
      <c r="E39" s="921"/>
      <c r="F39" s="922">
        <f>-D39-E39</f>
        <v>-2087988.84</v>
      </c>
      <c r="G39" s="901"/>
      <c r="H39" s="923">
        <f t="shared" si="3"/>
        <v>0</v>
      </c>
      <c r="I39" s="901"/>
      <c r="J39" s="923">
        <f t="shared" si="4"/>
        <v>0</v>
      </c>
      <c r="K39" s="921"/>
      <c r="L39" s="901">
        <f t="shared" si="7"/>
        <v>0</v>
      </c>
      <c r="M39" s="921"/>
      <c r="N39" s="901">
        <f t="shared" si="8"/>
        <v>0</v>
      </c>
      <c r="O39" s="925">
        <f t="shared" si="5"/>
        <v>0</v>
      </c>
      <c r="Q39" s="926"/>
      <c r="R39" s="926">
        <f t="shared" si="2"/>
        <v>0</v>
      </c>
    </row>
    <row r="40" spans="1:18">
      <c r="A40">
        <f>TB!L295</f>
        <v>599940</v>
      </c>
      <c r="B40" t="str">
        <f>TB!M295</f>
        <v>Realized Gain/Loss</v>
      </c>
      <c r="D40" s="901">
        <f>SUMIF(TB!$L$180:$L$340,Consolidation!A40,TB!$S$180:$S$340)</f>
        <v>-77113.970000000016</v>
      </c>
      <c r="E40" s="921"/>
      <c r="F40" s="922"/>
      <c r="G40" s="901"/>
      <c r="H40" s="923">
        <f t="shared" si="3"/>
        <v>-77113.970000000016</v>
      </c>
      <c r="I40" s="901"/>
      <c r="J40" s="923">
        <f t="shared" si="4"/>
        <v>-77113.970000000016</v>
      </c>
      <c r="K40" s="921"/>
      <c r="L40" s="901">
        <f t="shared" si="7"/>
        <v>-77113.970000000016</v>
      </c>
      <c r="M40" s="921"/>
      <c r="N40" s="901">
        <f t="shared" si="8"/>
        <v>-77113.970000000016</v>
      </c>
      <c r="O40" s="925">
        <f t="shared" si="5"/>
        <v>-77113.970000000016</v>
      </c>
      <c r="Q40" s="926"/>
      <c r="R40" s="926">
        <f t="shared" si="2"/>
        <v>-77113.970000000016</v>
      </c>
    </row>
    <row r="41" spans="1:18">
      <c r="A41">
        <f>TB!L296</f>
        <v>599999</v>
      </c>
      <c r="B41" t="str">
        <f>TB!M296</f>
        <v>Other Transactions</v>
      </c>
      <c r="D41" s="901">
        <f>SUMIF(TB!$L$180:$L$340,Consolidation!A41,TB!$S$180:$S$340)</f>
        <v>42160673.719999999</v>
      </c>
      <c r="E41" s="921">
        <f>'Metrolinx - recon. 10_24'!K403+'Metrolinx - recon. 10_24'!AF403</f>
        <v>-1636549</v>
      </c>
      <c r="F41" s="922"/>
      <c r="G41" s="901"/>
      <c r="H41" s="923">
        <f t="shared" si="3"/>
        <v>40524124.719999999</v>
      </c>
      <c r="I41" s="901"/>
      <c r="J41" s="923">
        <f t="shared" si="4"/>
        <v>40524124.719999999</v>
      </c>
      <c r="K41" s="921"/>
      <c r="L41" s="901">
        <f t="shared" si="7"/>
        <v>40524124.719999999</v>
      </c>
      <c r="M41" s="921">
        <f>'Metrolinx - recon. 10_24'!$AY$403</f>
        <v>401266764</v>
      </c>
      <c r="N41" s="933">
        <f t="shared" si="8"/>
        <v>-360742639.27999997</v>
      </c>
      <c r="O41" s="925">
        <f t="shared" si="5"/>
        <v>-360742639.27999997</v>
      </c>
      <c r="P41" t="s">
        <v>1222</v>
      </c>
      <c r="Q41" s="926">
        <f>'Metrolinx - recon. 10_24'!AV403</f>
        <v>397433764</v>
      </c>
      <c r="R41" s="935">
        <f t="shared" si="2"/>
        <v>-356909639.27999997</v>
      </c>
    </row>
    <row r="42" spans="1:18">
      <c r="A42" t="str">
        <f>TB!L300</f>
        <v>599999_IC</v>
      </c>
      <c r="B42" t="str">
        <f>TB!M300</f>
        <v>Other Transactions_IC</v>
      </c>
      <c r="D42" s="901" t="e">
        <f>SUMIF(TB!$L$180:$L$340,Consolidation!A42,TB!$S$180:$S$340)</f>
        <v>#VALUE!</v>
      </c>
      <c r="E42" s="921">
        <f>'Metrolinx - recon. 10_24'!K404</f>
        <v>1438664</v>
      </c>
      <c r="F42" s="922"/>
      <c r="G42" s="901"/>
      <c r="H42" s="923" t="e">
        <f t="shared" si="3"/>
        <v>#VALUE!</v>
      </c>
      <c r="I42" s="901" t="e">
        <f>-H42</f>
        <v>#VALUE!</v>
      </c>
      <c r="J42" s="923" t="e">
        <f t="shared" si="4"/>
        <v>#VALUE!</v>
      </c>
      <c r="K42" s="921">
        <f>-'Metrolinx - recon. 10_24'!$BA$403</f>
        <v>3833000</v>
      </c>
      <c r="L42" s="901" t="e">
        <f t="shared" si="7"/>
        <v>#VALUE!</v>
      </c>
      <c r="M42" s="921"/>
      <c r="N42" s="933" t="e">
        <f t="shared" si="8"/>
        <v>#VALUE!</v>
      </c>
      <c r="O42" s="925" t="e">
        <f t="shared" si="5"/>
        <v>#VALUE!</v>
      </c>
      <c r="P42" t="s">
        <v>1222</v>
      </c>
      <c r="Q42" s="926"/>
      <c r="R42" s="926" t="e">
        <f t="shared" si="2"/>
        <v>#VALUE!</v>
      </c>
    </row>
    <row r="43" spans="1:18" s="930" customFormat="1">
      <c r="A43" s="930" t="s">
        <v>1223</v>
      </c>
      <c r="D43" s="931"/>
      <c r="E43" s="931"/>
      <c r="F43" s="931"/>
      <c r="G43" s="931"/>
      <c r="H43" s="931"/>
      <c r="I43" s="931"/>
      <c r="J43" s="931"/>
      <c r="K43" s="931"/>
      <c r="L43" s="931"/>
      <c r="M43" s="931"/>
      <c r="N43" s="931"/>
      <c r="O43" s="925">
        <f t="shared" si="5"/>
        <v>0</v>
      </c>
      <c r="Q43" s="932"/>
      <c r="R43" s="926">
        <f t="shared" si="2"/>
        <v>0</v>
      </c>
    </row>
    <row r="44" spans="1:18">
      <c r="A44" s="737" t="s">
        <v>1216</v>
      </c>
      <c r="B44" s="737" t="s">
        <v>1217</v>
      </c>
      <c r="D44" s="901">
        <f>TB!S297</f>
        <v>0</v>
      </c>
      <c r="E44" s="921"/>
      <c r="F44" s="922"/>
      <c r="G44" s="901"/>
      <c r="H44" s="923">
        <f t="shared" si="3"/>
        <v>0</v>
      </c>
      <c r="I44" s="901"/>
      <c r="J44" s="923">
        <f t="shared" si="4"/>
        <v>0</v>
      </c>
      <c r="K44" s="921"/>
      <c r="L44" s="901">
        <f t="shared" ref="L44:L53" si="9">J44+K44</f>
        <v>0</v>
      </c>
      <c r="M44" s="921"/>
      <c r="N44" s="933">
        <f>-(L44-M44)</f>
        <v>0</v>
      </c>
      <c r="O44" s="925">
        <f t="shared" si="5"/>
        <v>0</v>
      </c>
      <c r="P44" t="s">
        <v>1224</v>
      </c>
      <c r="Q44" s="926"/>
      <c r="R44" s="935">
        <f>-(J44-Q44)</f>
        <v>0</v>
      </c>
    </row>
    <row r="45" spans="1:18">
      <c r="A45" s="737" t="s">
        <v>1218</v>
      </c>
      <c r="B45" s="737" t="s">
        <v>1219</v>
      </c>
      <c r="D45" s="901">
        <f>TB!S298</f>
        <v>-71198.179999999993</v>
      </c>
      <c r="E45" s="921"/>
      <c r="F45" s="922"/>
      <c r="G45" s="901"/>
      <c r="H45" s="923">
        <f t="shared" si="3"/>
        <v>-71198.179999999993</v>
      </c>
      <c r="I45" s="901"/>
      <c r="J45" s="923">
        <f>I45+H45</f>
        <v>-71198.179999999993</v>
      </c>
      <c r="K45" s="921"/>
      <c r="L45" s="901">
        <f t="shared" si="9"/>
        <v>-71198.179999999993</v>
      </c>
      <c r="M45" s="921"/>
      <c r="N45" s="933">
        <f>-(L45-M45)</f>
        <v>71198.179999999993</v>
      </c>
      <c r="O45" s="925">
        <f t="shared" si="5"/>
        <v>-71198.179999999993</v>
      </c>
      <c r="P45" t="s">
        <v>1224</v>
      </c>
      <c r="Q45" s="926"/>
      <c r="R45" s="935">
        <f>-(J45-Q45)</f>
        <v>71198.179999999993</v>
      </c>
    </row>
    <row r="46" spans="1:18">
      <c r="A46" s="737" t="s">
        <v>1220</v>
      </c>
      <c r="B46" s="737" t="s">
        <v>1221</v>
      </c>
      <c r="D46" s="901">
        <f>TB!S299</f>
        <v>71198.180000000008</v>
      </c>
      <c r="E46" s="921"/>
      <c r="F46" s="922"/>
      <c r="G46" s="901"/>
      <c r="H46" s="923">
        <f t="shared" si="3"/>
        <v>71198.180000000008</v>
      </c>
      <c r="I46" s="901"/>
      <c r="J46" s="923">
        <f t="shared" si="4"/>
        <v>71198.180000000008</v>
      </c>
      <c r="K46" s="921"/>
      <c r="L46" s="901">
        <f t="shared" si="9"/>
        <v>71198.180000000008</v>
      </c>
      <c r="M46" s="921"/>
      <c r="N46" s="933">
        <f>-(L46-M46)</f>
        <v>-71198.180000000008</v>
      </c>
      <c r="O46" s="925">
        <f t="shared" si="5"/>
        <v>71198.180000000008</v>
      </c>
      <c r="P46" t="s">
        <v>1224</v>
      </c>
      <c r="Q46" s="926"/>
      <c r="R46" s="935">
        <f>-(J46-Q46)</f>
        <v>-71198.180000000008</v>
      </c>
    </row>
    <row r="47" spans="1:18">
      <c r="A47" s="920">
        <f>TB!L342</f>
        <v>100010</v>
      </c>
      <c r="B47" s="920" t="str">
        <f>TB!M342</f>
        <v>Cash and Cash Equivalents</v>
      </c>
      <c r="C47" s="920"/>
      <c r="D47" s="901">
        <f>SUMIF(TB!$L$342:$L$554,Consolidation!A47,TB!$S$342:$S$554)</f>
        <v>53705689</v>
      </c>
      <c r="E47" s="921"/>
      <c r="F47" s="922"/>
      <c r="G47" s="901"/>
      <c r="H47" s="923">
        <f t="shared" si="3"/>
        <v>53705689</v>
      </c>
      <c r="I47" s="901"/>
      <c r="J47" s="923">
        <f t="shared" si="4"/>
        <v>53705689</v>
      </c>
      <c r="K47" s="921"/>
      <c r="L47" s="901">
        <f t="shared" si="9"/>
        <v>53705689</v>
      </c>
      <c r="M47" s="921">
        <f>'Metrolinx - recon. 10_24'!AY11</f>
        <v>473351486</v>
      </c>
      <c r="N47" s="901">
        <f t="shared" ref="N47:N110" si="10">L47-M47</f>
        <v>-419645797</v>
      </c>
      <c r="O47" s="925">
        <f t="shared" si="5"/>
        <v>-419645797</v>
      </c>
      <c r="Q47" s="926">
        <f>'Metrolinx - recon. 10_24'!AV11</f>
        <v>473351485.58999997</v>
      </c>
      <c r="R47" s="926">
        <f t="shared" ref="R47:R110" si="11">J47-Q47</f>
        <v>-419645796.58999997</v>
      </c>
    </row>
    <row r="48" spans="1:18">
      <c r="A48" s="920">
        <f>TB!L343</f>
        <v>101010</v>
      </c>
      <c r="B48" s="920" t="str">
        <f>TB!M343</f>
        <v>Temporary Investments</v>
      </c>
      <c r="C48" s="920"/>
      <c r="D48" s="901">
        <f>SUMIF(TB!$L$342:$L$554,Consolidation!A48,TB!$S$342:$S$554)</f>
        <v>0</v>
      </c>
      <c r="E48" s="921"/>
      <c r="F48" s="922"/>
      <c r="G48" s="901"/>
      <c r="H48" s="923">
        <f t="shared" si="3"/>
        <v>0</v>
      </c>
      <c r="I48" s="901"/>
      <c r="J48" s="923">
        <f t="shared" si="4"/>
        <v>0</v>
      </c>
      <c r="K48" s="921"/>
      <c r="L48" s="901">
        <f t="shared" si="9"/>
        <v>0</v>
      </c>
      <c r="M48" s="921"/>
      <c r="N48" s="901">
        <f t="shared" si="10"/>
        <v>0</v>
      </c>
      <c r="O48" s="925">
        <f t="shared" si="5"/>
        <v>0</v>
      </c>
      <c r="Q48" s="926"/>
      <c r="R48" s="926">
        <f t="shared" si="11"/>
        <v>0</v>
      </c>
    </row>
    <row r="49" spans="1:18">
      <c r="A49" s="920" t="str">
        <f>TB!L344</f>
        <v>101010_IC</v>
      </c>
      <c r="B49" s="920" t="str">
        <f>TB!M344</f>
        <v>Temporary Investments_IC</v>
      </c>
      <c r="C49" s="920"/>
      <c r="D49" s="901">
        <f>SUMIF(TB!$L$342:$L$554,Consolidation!A49,TB!$S$342:$S$554)</f>
        <v>0</v>
      </c>
      <c r="E49" s="921"/>
      <c r="F49" s="922"/>
      <c r="G49" s="901"/>
      <c r="H49" s="923">
        <f t="shared" si="3"/>
        <v>0</v>
      </c>
      <c r="I49" s="901">
        <f>-H49</f>
        <v>0</v>
      </c>
      <c r="J49" s="923">
        <f t="shared" si="4"/>
        <v>0</v>
      </c>
      <c r="K49" s="921"/>
      <c r="L49" s="901">
        <f t="shared" si="9"/>
        <v>0</v>
      </c>
      <c r="M49" s="921"/>
      <c r="N49" s="901">
        <f t="shared" si="10"/>
        <v>0</v>
      </c>
      <c r="O49" s="925">
        <f t="shared" si="5"/>
        <v>0</v>
      </c>
      <c r="Q49" s="926"/>
      <c r="R49" s="926">
        <f t="shared" si="11"/>
        <v>0</v>
      </c>
    </row>
    <row r="50" spans="1:18">
      <c r="A50" s="920">
        <f>TB!L364</f>
        <v>101099</v>
      </c>
      <c r="B50" s="920" t="str">
        <f>TB!M364</f>
        <v>Investments greater than a year</v>
      </c>
      <c r="C50" s="920"/>
      <c r="D50" s="901">
        <f>SUMIF(TB!$L$342:$L$554,Consolidation!A50,TB!$S$342:$S$554)</f>
        <v>45180454</v>
      </c>
      <c r="E50" s="921"/>
      <c r="F50" s="922"/>
      <c r="G50" s="901"/>
      <c r="H50" s="923">
        <f t="shared" si="3"/>
        <v>45180454</v>
      </c>
      <c r="I50" s="901"/>
      <c r="J50" s="923">
        <f t="shared" si="4"/>
        <v>45180454</v>
      </c>
      <c r="K50" s="921"/>
      <c r="L50" s="901">
        <f t="shared" si="9"/>
        <v>45180454</v>
      </c>
      <c r="M50" s="921"/>
      <c r="N50" s="901">
        <f t="shared" si="10"/>
        <v>45180454</v>
      </c>
      <c r="O50" s="925">
        <f t="shared" si="5"/>
        <v>45180454</v>
      </c>
      <c r="Q50" s="926"/>
      <c r="R50" s="926">
        <f t="shared" si="11"/>
        <v>45180454</v>
      </c>
    </row>
    <row r="51" spans="1:18">
      <c r="A51" s="920" t="str">
        <f>TB!L365</f>
        <v>101099_IC</v>
      </c>
      <c r="B51" s="920" t="str">
        <f>TB!M365</f>
        <v>Investments greater than a year_IC</v>
      </c>
      <c r="C51" s="920"/>
      <c r="D51" s="901">
        <f>SUMIF(TB!$L$342:$L$554,Consolidation!A51,TB!$S$342:$S$554)</f>
        <v>0</v>
      </c>
      <c r="E51" s="921"/>
      <c r="F51" s="922"/>
      <c r="G51" s="901"/>
      <c r="H51" s="923">
        <f t="shared" si="3"/>
        <v>0</v>
      </c>
      <c r="I51" s="901">
        <f>-H51</f>
        <v>0</v>
      </c>
      <c r="J51" s="923">
        <f t="shared" si="4"/>
        <v>0</v>
      </c>
      <c r="K51" s="921"/>
      <c r="L51" s="901">
        <f t="shared" si="9"/>
        <v>0</v>
      </c>
      <c r="M51" s="921"/>
      <c r="N51" s="901">
        <f t="shared" si="10"/>
        <v>0</v>
      </c>
      <c r="O51" s="925">
        <f t="shared" si="5"/>
        <v>0</v>
      </c>
      <c r="Q51" s="926"/>
      <c r="R51" s="926">
        <f t="shared" si="11"/>
        <v>0</v>
      </c>
    </row>
    <row r="52" spans="1:18">
      <c r="A52" s="920">
        <v>101020</v>
      </c>
      <c r="B52" s="920" t="s">
        <v>1225</v>
      </c>
      <c r="C52" s="920"/>
      <c r="D52" s="901"/>
      <c r="E52" s="921"/>
      <c r="F52" s="922" t="e">
        <f>F159</f>
        <v>#REF!</v>
      </c>
      <c r="G52" s="901"/>
      <c r="H52" s="923" t="e">
        <f t="shared" si="3"/>
        <v>#REF!</v>
      </c>
      <c r="I52" s="901"/>
      <c r="J52" s="923" t="e">
        <f t="shared" si="4"/>
        <v>#REF!</v>
      </c>
      <c r="K52" s="921"/>
      <c r="L52" s="901" t="e">
        <f t="shared" si="9"/>
        <v>#REF!</v>
      </c>
      <c r="M52" s="921"/>
      <c r="N52" s="901" t="e">
        <f t="shared" si="10"/>
        <v>#REF!</v>
      </c>
      <c r="O52" s="925" t="e">
        <f t="shared" si="5"/>
        <v>#REF!</v>
      </c>
      <c r="Q52" s="926"/>
      <c r="R52" s="926" t="e">
        <f t="shared" si="11"/>
        <v>#REF!</v>
      </c>
    </row>
    <row r="53" spans="1:18">
      <c r="A53" s="920">
        <v>102010</v>
      </c>
      <c r="B53" s="920" t="s">
        <v>1226</v>
      </c>
      <c r="C53" s="920"/>
      <c r="D53" s="901"/>
      <c r="E53" s="921">
        <f>'Metrolinx - recon. 10_24'!K26</f>
        <v>152954855</v>
      </c>
      <c r="F53" s="922"/>
      <c r="G53" s="901"/>
      <c r="H53" s="923">
        <f t="shared" si="3"/>
        <v>152954855</v>
      </c>
      <c r="I53" s="901"/>
      <c r="J53" s="923">
        <f t="shared" si="4"/>
        <v>152954855</v>
      </c>
      <c r="K53" s="921"/>
      <c r="L53" s="901">
        <f t="shared" si="9"/>
        <v>152954855</v>
      </c>
      <c r="M53" s="921">
        <f>'Metrolinx - recon. 10_24'!AY26</f>
        <v>158611112</v>
      </c>
      <c r="N53" s="936">
        <f t="shared" si="10"/>
        <v>-5656257</v>
      </c>
      <c r="O53" s="925">
        <f t="shared" si="5"/>
        <v>-5656257</v>
      </c>
      <c r="P53" t="s">
        <v>1227</v>
      </c>
      <c r="Q53" s="926">
        <f>'Metrolinx - recon. 10_24'!AV26</f>
        <v>152954855</v>
      </c>
      <c r="R53" s="926">
        <f t="shared" si="11"/>
        <v>0</v>
      </c>
    </row>
    <row r="54" spans="1:18">
      <c r="A54" s="920" t="s">
        <v>1228</v>
      </c>
      <c r="B54" s="920" t="s">
        <v>1229</v>
      </c>
      <c r="C54" s="920"/>
      <c r="D54" s="901"/>
      <c r="E54" s="921"/>
      <c r="F54" s="922"/>
      <c r="G54" s="901"/>
      <c r="H54" s="923">
        <f t="shared" si="3"/>
        <v>0</v>
      </c>
      <c r="I54" s="901">
        <f>-H54</f>
        <v>0</v>
      </c>
      <c r="J54" s="923"/>
      <c r="K54" s="921"/>
      <c r="L54" s="901"/>
      <c r="M54" s="921"/>
      <c r="N54" s="901">
        <f t="shared" si="10"/>
        <v>0</v>
      </c>
      <c r="O54" s="925">
        <f t="shared" si="5"/>
        <v>0</v>
      </c>
      <c r="Q54" s="926"/>
      <c r="R54" s="926">
        <f t="shared" si="11"/>
        <v>0</v>
      </c>
    </row>
    <row r="55" spans="1:18">
      <c r="A55" s="920">
        <f>TB!L385</f>
        <v>102999</v>
      </c>
      <c r="B55" s="920" t="str">
        <f>TB!M385</f>
        <v>Other Accounts Receivable</v>
      </c>
      <c r="C55" s="920"/>
      <c r="D55" s="901">
        <f>SUMIF(TB!$L$342:$L$554,Consolidation!A55,TB!$S$342:$S$554)</f>
        <v>1730994481.1400001</v>
      </c>
      <c r="E55" s="921">
        <f>'Metrolinx - recon. 10_24'!K29</f>
        <v>-153073655</v>
      </c>
      <c r="F55" s="922"/>
      <c r="G55" s="901"/>
      <c r="H55" s="923">
        <f t="shared" si="3"/>
        <v>1577920826.1400001</v>
      </c>
      <c r="I55" s="901"/>
      <c r="J55" s="923">
        <f t="shared" si="4"/>
        <v>1577920826.1400001</v>
      </c>
      <c r="K55" s="921"/>
      <c r="L55" s="901">
        <f t="shared" ref="L55:L118" si="12">J55+K55</f>
        <v>1577920826.1400001</v>
      </c>
      <c r="M55" s="921">
        <f>'Metrolinx - recon. 10_24'!$AY$29</f>
        <v>-30050729</v>
      </c>
      <c r="N55" s="937">
        <f t="shared" si="10"/>
        <v>1607971555.1400001</v>
      </c>
      <c r="O55" s="925">
        <f t="shared" si="5"/>
        <v>1607971555.1400001</v>
      </c>
      <c r="Q55" s="926">
        <f>'Metrolinx - recon. 10_24'!AV29</f>
        <v>-118800</v>
      </c>
      <c r="R55" s="926">
        <f t="shared" si="11"/>
        <v>1578039626.1400001</v>
      </c>
    </row>
    <row r="56" spans="1:18">
      <c r="A56" s="920">
        <f>TB!L386</f>
        <v>102030</v>
      </c>
      <c r="B56" s="920" t="str">
        <f>TB!M386</f>
        <v>Government of Canada Receivable</v>
      </c>
      <c r="C56" s="920"/>
      <c r="D56" s="901">
        <f>SUMIF(TB!$L$342:$L$554,Consolidation!A56,TB!$S$342:$S$554)</f>
        <v>0</v>
      </c>
      <c r="E56" s="921"/>
      <c r="F56" s="922"/>
      <c r="G56" s="901"/>
      <c r="H56" s="923">
        <f t="shared" si="3"/>
        <v>0</v>
      </c>
      <c r="I56" s="901"/>
      <c r="J56" s="923">
        <f t="shared" si="4"/>
        <v>0</v>
      </c>
      <c r="K56" s="921"/>
      <c r="L56" s="901">
        <f t="shared" si="12"/>
        <v>0</v>
      </c>
      <c r="M56" s="921">
        <f>'Metrolinx - recon. 10_24'!$AY$32</f>
        <v>57386398</v>
      </c>
      <c r="N56" s="901">
        <f t="shared" si="10"/>
        <v>-57386398</v>
      </c>
      <c r="O56" s="925">
        <f t="shared" si="5"/>
        <v>-57386398</v>
      </c>
      <c r="Q56" s="926">
        <f>'Metrolinx - recon. 10_24'!AV32</f>
        <v>57386397.659999996</v>
      </c>
      <c r="R56" s="926">
        <f t="shared" si="11"/>
        <v>-57386397.659999996</v>
      </c>
    </row>
    <row r="57" spans="1:18">
      <c r="A57" s="920" t="str">
        <f>TB!L387</f>
        <v>102999_IC</v>
      </c>
      <c r="B57" s="920" t="str">
        <f>TB!M387</f>
        <v>Other Accounts Receivable_IC</v>
      </c>
      <c r="C57" s="920"/>
      <c r="D57" s="901">
        <f>SUMIF(TB!$L$342:$L$554,Consolidation!A57,TB!$S$342:$S$554)</f>
        <v>32764007.82</v>
      </c>
      <c r="E57" s="921">
        <f>'Metrolinx - recon. 10_24'!K30</f>
        <v>118800</v>
      </c>
      <c r="F57" s="922"/>
      <c r="G57" s="901"/>
      <c r="H57" s="923">
        <f t="shared" si="3"/>
        <v>32882807.82</v>
      </c>
      <c r="I57" s="901">
        <f>-H57</f>
        <v>-32882807.82</v>
      </c>
      <c r="J57" s="923">
        <f t="shared" si="4"/>
        <v>0</v>
      </c>
      <c r="K57" s="921">
        <f>'Metrolinx - recon. 10_24'!AZ29</f>
        <v>-29931929</v>
      </c>
      <c r="L57" s="901">
        <f t="shared" si="12"/>
        <v>-29931929</v>
      </c>
      <c r="M57" s="921"/>
      <c r="N57" s="937">
        <f t="shared" si="10"/>
        <v>-29931929</v>
      </c>
      <c r="O57" s="925">
        <f t="shared" si="5"/>
        <v>0</v>
      </c>
      <c r="Q57" s="926"/>
      <c r="R57" s="926">
        <f t="shared" si="11"/>
        <v>0</v>
      </c>
    </row>
    <row r="58" spans="1:18">
      <c r="A58" s="920">
        <f>TB!L407</f>
        <v>105000</v>
      </c>
      <c r="B58" s="920" t="str">
        <f>TB!M407</f>
        <v>Allowance for Doubtful Accounts (ADA)</v>
      </c>
      <c r="C58" s="920"/>
      <c r="D58" s="901">
        <f>SUMIF(TB!$L$342:$L$554,Consolidation!A58,TB!$S$342:$S$554)</f>
        <v>0</v>
      </c>
      <c r="E58" s="921"/>
      <c r="F58" s="922"/>
      <c r="G58" s="901"/>
      <c r="H58" s="923">
        <f t="shared" si="3"/>
        <v>0</v>
      </c>
      <c r="I58" s="901"/>
      <c r="J58" s="923">
        <f t="shared" si="4"/>
        <v>0</v>
      </c>
      <c r="K58" s="921"/>
      <c r="L58" s="901">
        <f t="shared" si="12"/>
        <v>0</v>
      </c>
      <c r="M58" s="921"/>
      <c r="N58" s="901">
        <f t="shared" si="10"/>
        <v>0</v>
      </c>
      <c r="O58" s="925">
        <f t="shared" si="5"/>
        <v>0</v>
      </c>
      <c r="Q58" s="926"/>
      <c r="R58" s="926">
        <f t="shared" si="11"/>
        <v>0</v>
      </c>
    </row>
    <row r="59" spans="1:18">
      <c r="A59" s="927" t="s">
        <v>1230</v>
      </c>
      <c r="B59" s="927" t="s">
        <v>1231</v>
      </c>
      <c r="C59" s="927"/>
      <c r="D59" s="901">
        <f>SUM(TB!S408:S421)</f>
        <v>0</v>
      </c>
      <c r="E59" s="921"/>
      <c r="F59" s="922"/>
      <c r="G59" s="901"/>
      <c r="H59" s="923">
        <f t="shared" si="3"/>
        <v>0</v>
      </c>
      <c r="I59" s="901"/>
      <c r="J59" s="923">
        <f t="shared" si="4"/>
        <v>0</v>
      </c>
      <c r="K59" s="921"/>
      <c r="L59" s="901">
        <f t="shared" si="12"/>
        <v>0</v>
      </c>
      <c r="M59" s="921"/>
      <c r="N59" s="901">
        <f t="shared" si="10"/>
        <v>0</v>
      </c>
      <c r="O59" s="925">
        <f t="shared" si="5"/>
        <v>0</v>
      </c>
      <c r="Q59" s="938"/>
      <c r="R59" s="926">
        <f t="shared" si="11"/>
        <v>0</v>
      </c>
    </row>
    <row r="60" spans="1:18" ht="25.5">
      <c r="A60" s="927" t="s">
        <v>1232</v>
      </c>
      <c r="B60" s="939" t="s">
        <v>1233</v>
      </c>
      <c r="C60" s="927"/>
      <c r="D60" s="901">
        <f>SUM(TB!S457:S470)</f>
        <v>0</v>
      </c>
      <c r="E60" s="921"/>
      <c r="F60" s="922"/>
      <c r="G60" s="901"/>
      <c r="H60" s="923">
        <f t="shared" si="3"/>
        <v>0</v>
      </c>
      <c r="I60" s="901"/>
      <c r="J60" s="923">
        <f t="shared" si="4"/>
        <v>0</v>
      </c>
      <c r="K60" s="921"/>
      <c r="L60" s="901">
        <f t="shared" si="12"/>
        <v>0</v>
      </c>
      <c r="M60" s="921"/>
      <c r="N60" s="901">
        <f t="shared" si="10"/>
        <v>0</v>
      </c>
      <c r="O60" s="925">
        <f t="shared" si="5"/>
        <v>0</v>
      </c>
      <c r="Q60" s="938"/>
      <c r="R60" s="926">
        <f t="shared" si="11"/>
        <v>0</v>
      </c>
    </row>
    <row r="61" spans="1:18">
      <c r="A61" s="927" t="s">
        <v>1234</v>
      </c>
      <c r="B61" s="927" t="s">
        <v>1235</v>
      </c>
      <c r="C61" s="927"/>
      <c r="D61" s="901">
        <f>SUM(TB!S443:S456)</f>
        <v>0</v>
      </c>
      <c r="E61" s="921"/>
      <c r="F61" s="922"/>
      <c r="G61" s="901"/>
      <c r="H61" s="923">
        <f t="shared" si="3"/>
        <v>0</v>
      </c>
      <c r="I61" s="901"/>
      <c r="J61" s="923">
        <f t="shared" si="4"/>
        <v>0</v>
      </c>
      <c r="K61" s="921"/>
      <c r="L61" s="901">
        <f t="shared" si="12"/>
        <v>0</v>
      </c>
      <c r="M61" s="921"/>
      <c r="N61" s="901">
        <f t="shared" si="10"/>
        <v>0</v>
      </c>
      <c r="O61" s="925">
        <f t="shared" si="5"/>
        <v>0</v>
      </c>
      <c r="Q61" s="938"/>
      <c r="R61" s="926">
        <f t="shared" si="11"/>
        <v>0</v>
      </c>
    </row>
    <row r="62" spans="1:18">
      <c r="A62" s="920" t="str">
        <f>TB!L441</f>
        <v>103070_IC</v>
      </c>
      <c r="B62" s="920" t="str">
        <f>TB!M441</f>
        <v>Loan Receivable - Clearing_IC</v>
      </c>
      <c r="C62" s="920"/>
      <c r="D62" s="901">
        <f>SUMIF(TB!$L$342:$L$554,Consolidation!A62,TB!$S$342:$S$554)</f>
        <v>0</v>
      </c>
      <c r="E62" s="921"/>
      <c r="F62" s="922"/>
      <c r="G62" s="901"/>
      <c r="H62" s="923">
        <f t="shared" si="3"/>
        <v>0</v>
      </c>
      <c r="I62" s="901">
        <f>-H62</f>
        <v>0</v>
      </c>
      <c r="J62" s="923">
        <f t="shared" si="4"/>
        <v>0</v>
      </c>
      <c r="K62" s="921"/>
      <c r="L62" s="901">
        <f t="shared" si="12"/>
        <v>0</v>
      </c>
      <c r="M62" s="921"/>
      <c r="N62" s="901">
        <f t="shared" si="10"/>
        <v>0</v>
      </c>
      <c r="O62" s="925">
        <f t="shared" si="5"/>
        <v>0</v>
      </c>
      <c r="Q62" s="926"/>
      <c r="R62" s="926">
        <f t="shared" si="11"/>
        <v>0</v>
      </c>
    </row>
    <row r="63" spans="1:18">
      <c r="A63" s="920">
        <f>TB!L442</f>
        <v>105070</v>
      </c>
      <c r="B63" s="920" t="str">
        <f>TB!M442</f>
        <v>Loans Receivable: ADA - Clearing</v>
      </c>
      <c r="C63" s="920"/>
      <c r="D63" s="901">
        <f>SUMIF(TB!$L$342:$L$554,Consolidation!A63,TB!$S$342:$S$554)</f>
        <v>0</v>
      </c>
      <c r="E63" s="921"/>
      <c r="F63" s="922"/>
      <c r="G63" s="901"/>
      <c r="H63" s="923">
        <f t="shared" si="3"/>
        <v>0</v>
      </c>
      <c r="I63" s="901"/>
      <c r="J63" s="923">
        <f t="shared" si="4"/>
        <v>0</v>
      </c>
      <c r="K63" s="921"/>
      <c r="L63" s="901">
        <f t="shared" si="12"/>
        <v>0</v>
      </c>
      <c r="M63" s="921"/>
      <c r="N63" s="901">
        <f t="shared" si="10"/>
        <v>0</v>
      </c>
      <c r="O63" s="925">
        <f t="shared" si="5"/>
        <v>0</v>
      </c>
      <c r="Q63" s="926"/>
      <c r="R63" s="926">
        <f t="shared" si="11"/>
        <v>0</v>
      </c>
    </row>
    <row r="64" spans="1:18">
      <c r="A64" s="920">
        <f>TB!L471</f>
        <v>120010</v>
      </c>
      <c r="B64" s="920" t="str">
        <f>TB!M471</f>
        <v>Prepaid Expenses</v>
      </c>
      <c r="C64" s="920"/>
      <c r="D64" s="901">
        <f>SUMIF(TB!$L$342:$L$554,Consolidation!A64,TB!$S$342:$S$554)</f>
        <v>6711707</v>
      </c>
      <c r="E64" s="921"/>
      <c r="F64" s="922"/>
      <c r="G64" s="901"/>
      <c r="H64" s="923">
        <f t="shared" si="3"/>
        <v>6711707</v>
      </c>
      <c r="I64" s="901"/>
      <c r="J64" s="923">
        <f t="shared" si="4"/>
        <v>6711707</v>
      </c>
      <c r="K64" s="921"/>
      <c r="L64" s="901">
        <f t="shared" si="12"/>
        <v>6711707</v>
      </c>
      <c r="M64" s="921">
        <f>'Metrolinx - recon. 10_24'!$AY$69</f>
        <v>16319349</v>
      </c>
      <c r="N64" s="901">
        <f t="shared" si="10"/>
        <v>-9607642</v>
      </c>
      <c r="O64" s="925">
        <f t="shared" si="5"/>
        <v>-9607642</v>
      </c>
      <c r="Q64" s="926">
        <f>'Metrolinx - recon. 10_24'!AV69</f>
        <v>16319349.01</v>
      </c>
      <c r="R64" s="926">
        <f t="shared" si="11"/>
        <v>-9607642.0099999998</v>
      </c>
    </row>
    <row r="65" spans="1:18">
      <c r="A65" s="920">
        <f>TB!L472</f>
        <v>121010</v>
      </c>
      <c r="B65" s="920" t="str">
        <f>TB!M472</f>
        <v>Inventory for Consumption</v>
      </c>
      <c r="C65" s="920"/>
      <c r="D65" s="901">
        <f>SUMIF(TB!$L$342:$L$554,Consolidation!A65,TB!$S$342:$S$554)</f>
        <v>0</v>
      </c>
      <c r="E65" s="921"/>
      <c r="F65" s="922"/>
      <c r="G65" s="901"/>
      <c r="H65" s="923">
        <f t="shared" si="3"/>
        <v>0</v>
      </c>
      <c r="I65" s="901"/>
      <c r="J65" s="923">
        <f t="shared" si="4"/>
        <v>0</v>
      </c>
      <c r="K65" s="921"/>
      <c r="L65" s="901">
        <f t="shared" si="12"/>
        <v>0</v>
      </c>
      <c r="M65" s="921"/>
      <c r="N65" s="901">
        <f t="shared" si="10"/>
        <v>0</v>
      </c>
      <c r="O65" s="925">
        <f t="shared" si="5"/>
        <v>0</v>
      </c>
      <c r="Q65" s="926"/>
      <c r="R65" s="926">
        <f t="shared" si="11"/>
        <v>0</v>
      </c>
    </row>
    <row r="66" spans="1:18">
      <c r="A66" s="920">
        <f>TB!L473</f>
        <v>129010</v>
      </c>
      <c r="B66" s="920" t="str">
        <f>TB!M473</f>
        <v>Other Non-Financial Assets</v>
      </c>
      <c r="C66" s="920"/>
      <c r="D66" s="901">
        <f>SUMIF(TB!$L$342:$L$554,Consolidation!A66,TB!$S$342:$S$554)</f>
        <v>0</v>
      </c>
      <c r="E66" s="921"/>
      <c r="F66" s="922"/>
      <c r="G66" s="901"/>
      <c r="H66" s="923">
        <f t="shared" si="3"/>
        <v>0</v>
      </c>
      <c r="I66" s="901"/>
      <c r="J66" s="923">
        <f t="shared" si="4"/>
        <v>0</v>
      </c>
      <c r="K66" s="921"/>
      <c r="L66" s="901">
        <f t="shared" si="12"/>
        <v>0</v>
      </c>
      <c r="M66" s="921"/>
      <c r="N66" s="901">
        <f t="shared" si="10"/>
        <v>0</v>
      </c>
      <c r="O66" s="925">
        <f t="shared" si="5"/>
        <v>0</v>
      </c>
      <c r="Q66" s="926"/>
      <c r="R66" s="926">
        <f t="shared" si="11"/>
        <v>0</v>
      </c>
    </row>
    <row r="67" spans="1:18">
      <c r="A67" s="920">
        <f>TB!L474</f>
        <v>109099</v>
      </c>
      <c r="B67" s="920" t="str">
        <f>TB!M474</f>
        <v>Other Financial Assets</v>
      </c>
      <c r="C67" s="920"/>
      <c r="D67" s="901">
        <f>SUMIF(TB!$L$342:$L$554,Consolidation!A67,TB!$S$342:$S$554)</f>
        <v>38551000</v>
      </c>
      <c r="E67" s="921"/>
      <c r="F67" s="922"/>
      <c r="G67" s="901"/>
      <c r="H67" s="940">
        <f t="shared" si="3"/>
        <v>38551000</v>
      </c>
      <c r="I67" s="901"/>
      <c r="J67" s="923">
        <f t="shared" si="4"/>
        <v>38551000</v>
      </c>
      <c r="K67" s="921"/>
      <c r="L67" s="901">
        <f t="shared" si="12"/>
        <v>38551000</v>
      </c>
      <c r="M67" s="921">
        <f>'Metrolinx - recon. 10_24'!$AY$74</f>
        <v>333695507</v>
      </c>
      <c r="N67" s="901">
        <f t="shared" si="10"/>
        <v>-295144507</v>
      </c>
      <c r="O67" s="925">
        <f t="shared" si="5"/>
        <v>-295144507</v>
      </c>
      <c r="Q67" s="938">
        <f>'Metrolinx - recon. 10_24'!AV74</f>
        <v>333695507</v>
      </c>
      <c r="R67" s="926">
        <f t="shared" si="11"/>
        <v>-295144507</v>
      </c>
    </row>
    <row r="68" spans="1:18">
      <c r="A68" s="920" t="str">
        <f>TB!L475</f>
        <v>109099_IC</v>
      </c>
      <c r="B68" s="920" t="str">
        <f>TB!M475</f>
        <v>Other Financial Assets_IC</v>
      </c>
      <c r="C68" s="920"/>
      <c r="D68" s="901">
        <f>SUMIF(TB!$L$342:$L$554,Consolidation!A68,TB!$S$342:$S$554)</f>
        <v>0</v>
      </c>
      <c r="E68" s="921"/>
      <c r="F68" s="922"/>
      <c r="G68" s="901"/>
      <c r="H68" s="940">
        <f t="shared" si="3"/>
        <v>0</v>
      </c>
      <c r="I68" s="901">
        <f>-H68</f>
        <v>0</v>
      </c>
      <c r="J68" s="923">
        <f t="shared" si="4"/>
        <v>0</v>
      </c>
      <c r="K68" s="921"/>
      <c r="L68" s="901">
        <f t="shared" si="12"/>
        <v>0</v>
      </c>
      <c r="M68" s="921"/>
      <c r="N68" s="901">
        <f t="shared" si="10"/>
        <v>0</v>
      </c>
      <c r="O68" s="925">
        <f t="shared" si="5"/>
        <v>0</v>
      </c>
      <c r="Q68" s="926"/>
      <c r="R68" s="926">
        <f t="shared" si="11"/>
        <v>0</v>
      </c>
    </row>
    <row r="69" spans="1:18">
      <c r="A69" s="920">
        <f>TB!L495</f>
        <v>109020</v>
      </c>
      <c r="B69" s="920" t="str">
        <f>TB!M495</f>
        <v>Assets Held for Sale</v>
      </c>
      <c r="C69" s="920"/>
      <c r="D69" s="901">
        <f>SUMIF(TB!$L$342:$L$554,Consolidation!A69,TB!$S$342:$S$554)</f>
        <v>0</v>
      </c>
      <c r="E69" s="921"/>
      <c r="F69" s="922"/>
      <c r="G69" s="901"/>
      <c r="H69" s="940">
        <f t="shared" si="3"/>
        <v>0</v>
      </c>
      <c r="I69" s="901"/>
      <c r="J69" s="923">
        <f t="shared" si="4"/>
        <v>0</v>
      </c>
      <c r="K69" s="921"/>
      <c r="L69" s="901">
        <f t="shared" si="12"/>
        <v>0</v>
      </c>
      <c r="M69" s="921"/>
      <c r="N69" s="901">
        <f t="shared" si="10"/>
        <v>0</v>
      </c>
      <c r="O69" s="925">
        <f t="shared" ref="O69:O132" si="13">J69-M69</f>
        <v>0</v>
      </c>
      <c r="Q69" s="926"/>
      <c r="R69" s="926">
        <f t="shared" si="11"/>
        <v>0</v>
      </c>
    </row>
    <row r="70" spans="1:18">
      <c r="A70" s="920" t="str">
        <f>TB!L496</f>
        <v>C_110010</v>
      </c>
      <c r="B70" s="920" t="str">
        <f>TB!M496</f>
        <v>Land</v>
      </c>
      <c r="C70" s="920" t="str">
        <f>TB!N496</f>
        <v>OPE_Input</v>
      </c>
      <c r="D70" s="901">
        <f>TB!S496</f>
        <v>365927.21</v>
      </c>
      <c r="E70" s="921"/>
      <c r="F70" s="922"/>
      <c r="G70" s="901"/>
      <c r="H70" s="940">
        <f t="shared" si="3"/>
        <v>365927.21</v>
      </c>
      <c r="I70" s="901"/>
      <c r="J70" s="923">
        <f t="shared" si="4"/>
        <v>365927.21</v>
      </c>
      <c r="K70" s="921"/>
      <c r="L70" s="901">
        <f t="shared" si="12"/>
        <v>365927.21</v>
      </c>
      <c r="M70" s="921">
        <f>'Metrolinx - recon. 10_24'!$AY$194</f>
        <v>2275154045.3400002</v>
      </c>
      <c r="N70" s="933">
        <f t="shared" si="10"/>
        <v>-2274788118.1300001</v>
      </c>
      <c r="O70" s="925">
        <f t="shared" si="13"/>
        <v>-2274788118.1300001</v>
      </c>
      <c r="Q70" s="926">
        <f>'Metrolinx - recon. 10_24'!AV194</f>
        <v>2212795428</v>
      </c>
      <c r="R70" s="935">
        <f t="shared" si="11"/>
        <v>-2212429500.79</v>
      </c>
    </row>
    <row r="71" spans="1:18">
      <c r="A71" s="920" t="str">
        <f>TB!L497</f>
        <v>C_110010</v>
      </c>
      <c r="B71" s="920" t="str">
        <f>TB!M497</f>
        <v>Land</v>
      </c>
      <c r="C71" s="920" t="str">
        <f>TB!N497</f>
        <v>ADD</v>
      </c>
      <c r="D71" s="901">
        <f>TB!S497</f>
        <v>0</v>
      </c>
      <c r="E71" s="921"/>
      <c r="F71" s="922"/>
      <c r="G71" s="901"/>
      <c r="H71" s="940">
        <f t="shared" si="3"/>
        <v>0</v>
      </c>
      <c r="I71" s="901"/>
      <c r="J71" s="923">
        <f t="shared" si="4"/>
        <v>0</v>
      </c>
      <c r="K71" s="921"/>
      <c r="L71" s="901">
        <f t="shared" si="12"/>
        <v>0</v>
      </c>
      <c r="M71" s="921"/>
      <c r="N71" s="933">
        <f t="shared" si="10"/>
        <v>0</v>
      </c>
      <c r="O71" s="925">
        <f t="shared" si="13"/>
        <v>0</v>
      </c>
      <c r="Q71" s="926"/>
      <c r="R71" s="935">
        <f t="shared" si="11"/>
        <v>0</v>
      </c>
    </row>
    <row r="72" spans="1:18">
      <c r="A72" s="920" t="str">
        <f>TB!L498</f>
        <v>C_110010</v>
      </c>
      <c r="B72" s="920" t="str">
        <f>TB!M498</f>
        <v>Land</v>
      </c>
      <c r="C72" s="920" t="str">
        <f>TB!N498</f>
        <v>CIP_Intcap</v>
      </c>
      <c r="D72" s="901">
        <f>TB!S498</f>
        <v>0</v>
      </c>
      <c r="E72" s="921"/>
      <c r="F72" s="922"/>
      <c r="G72" s="901"/>
      <c r="H72" s="940">
        <f t="shared" si="3"/>
        <v>0</v>
      </c>
      <c r="I72" s="901"/>
      <c r="J72" s="923">
        <f t="shared" si="4"/>
        <v>0</v>
      </c>
      <c r="K72" s="921"/>
      <c r="L72" s="901">
        <f t="shared" si="12"/>
        <v>0</v>
      </c>
      <c r="M72" s="921"/>
      <c r="N72" s="933">
        <f t="shared" si="10"/>
        <v>0</v>
      </c>
      <c r="O72" s="925">
        <f t="shared" si="13"/>
        <v>0</v>
      </c>
      <c r="Q72" s="926"/>
      <c r="R72" s="926">
        <f t="shared" si="11"/>
        <v>0</v>
      </c>
    </row>
    <row r="73" spans="1:18">
      <c r="A73" s="920" t="str">
        <f>TB!L499</f>
        <v>C_110010</v>
      </c>
      <c r="B73" s="920" t="str">
        <f>TB!M499</f>
        <v>Land</v>
      </c>
      <c r="C73" s="920" t="str">
        <f>TB!N499</f>
        <v>DISP</v>
      </c>
      <c r="D73" s="901">
        <f>TB!S499</f>
        <v>0</v>
      </c>
      <c r="E73" s="921"/>
      <c r="F73" s="922"/>
      <c r="G73" s="901"/>
      <c r="H73" s="940">
        <f t="shared" si="3"/>
        <v>0</v>
      </c>
      <c r="I73" s="901"/>
      <c r="J73" s="923">
        <f t="shared" si="4"/>
        <v>0</v>
      </c>
      <c r="K73" s="921"/>
      <c r="L73" s="901">
        <f t="shared" si="12"/>
        <v>0</v>
      </c>
      <c r="M73" s="921"/>
      <c r="N73" s="933">
        <f t="shared" si="10"/>
        <v>0</v>
      </c>
      <c r="O73" s="925">
        <f t="shared" si="13"/>
        <v>0</v>
      </c>
      <c r="Q73" s="926"/>
      <c r="R73" s="926">
        <f t="shared" si="11"/>
        <v>0</v>
      </c>
    </row>
    <row r="74" spans="1:18">
      <c r="A74" s="920" t="str">
        <f>TB!L500</f>
        <v>C_110010</v>
      </c>
      <c r="B74" s="920" t="str">
        <f>TB!M500</f>
        <v>Land</v>
      </c>
      <c r="C74" s="920" t="str">
        <f>TB!N500</f>
        <v>ValOth</v>
      </c>
      <c r="D74" s="901">
        <f>TB!S500</f>
        <v>0</v>
      </c>
      <c r="E74" s="921"/>
      <c r="F74" s="922"/>
      <c r="G74" s="901"/>
      <c r="H74" s="940">
        <f t="shared" si="3"/>
        <v>0</v>
      </c>
      <c r="I74" s="901"/>
      <c r="J74" s="923">
        <f t="shared" si="4"/>
        <v>0</v>
      </c>
      <c r="K74" s="921"/>
      <c r="L74" s="901">
        <f t="shared" si="12"/>
        <v>0</v>
      </c>
      <c r="M74" s="921"/>
      <c r="N74" s="933">
        <f t="shared" si="10"/>
        <v>0</v>
      </c>
      <c r="O74" s="925">
        <f t="shared" si="13"/>
        <v>0</v>
      </c>
      <c r="Q74" s="926"/>
      <c r="R74" s="926">
        <f t="shared" si="11"/>
        <v>0</v>
      </c>
    </row>
    <row r="75" spans="1:18">
      <c r="A75" s="920" t="str">
        <f>TB!L501</f>
        <v>C_110110</v>
      </c>
      <c r="B75" s="920" t="str">
        <f>TB!M501</f>
        <v>Buildings</v>
      </c>
      <c r="C75" s="920" t="str">
        <f>TB!N501</f>
        <v>OPE_Input</v>
      </c>
      <c r="D75" s="901">
        <f>TB!S501</f>
        <v>56235269.149999999</v>
      </c>
      <c r="E75" s="921"/>
      <c r="F75" s="922"/>
      <c r="G75" s="901"/>
      <c r="H75" s="940">
        <f t="shared" si="3"/>
        <v>56235269.149999999</v>
      </c>
      <c r="I75" s="901"/>
      <c r="J75" s="923">
        <f t="shared" si="4"/>
        <v>56235269.149999999</v>
      </c>
      <c r="K75" s="921"/>
      <c r="L75" s="901">
        <f t="shared" si="12"/>
        <v>56235269.149999999</v>
      </c>
      <c r="M75" s="921">
        <f>'Metrolinx - recon. 10_24'!$AY$195</f>
        <v>1990586166.8200002</v>
      </c>
      <c r="N75" s="933">
        <f t="shared" si="10"/>
        <v>-1934350897.6700001</v>
      </c>
      <c r="O75" s="925">
        <f t="shared" si="13"/>
        <v>-1934350897.6700001</v>
      </c>
      <c r="Q75" s="926">
        <f>'Metrolinx - recon. 10_24'!AV195</f>
        <v>1990586166.8199999</v>
      </c>
      <c r="R75" s="941">
        <f t="shared" si="11"/>
        <v>-1934350897.6699998</v>
      </c>
    </row>
    <row r="76" spans="1:18">
      <c r="A76" s="920" t="str">
        <f>TB!L502</f>
        <v>C_110110</v>
      </c>
      <c r="B76" s="920" t="str">
        <f>TB!M502</f>
        <v>Buildings</v>
      </c>
      <c r="C76" s="920" t="str">
        <f>TB!N502</f>
        <v>ADD</v>
      </c>
      <c r="D76" s="901">
        <f>TB!S502</f>
        <v>129777.31999999702</v>
      </c>
      <c r="E76" s="921"/>
      <c r="F76" s="922"/>
      <c r="G76" s="901"/>
      <c r="H76" s="940">
        <f t="shared" si="3"/>
        <v>129777.31999999702</v>
      </c>
      <c r="I76" s="901"/>
      <c r="J76" s="923">
        <f t="shared" si="4"/>
        <v>129777.31999999702</v>
      </c>
      <c r="K76" s="921"/>
      <c r="L76" s="901">
        <f t="shared" si="12"/>
        <v>129777.31999999702</v>
      </c>
      <c r="M76" s="921"/>
      <c r="N76" s="933">
        <f t="shared" si="10"/>
        <v>129777.31999999702</v>
      </c>
      <c r="O76" s="925">
        <f t="shared" si="13"/>
        <v>129777.31999999702</v>
      </c>
      <c r="Q76" s="926"/>
      <c r="R76" s="941">
        <f t="shared" si="11"/>
        <v>129777.31999999702</v>
      </c>
    </row>
    <row r="77" spans="1:18">
      <c r="A77" s="920" t="str">
        <f>TB!L503</f>
        <v>C_110110</v>
      </c>
      <c r="B77" s="920" t="str">
        <f>TB!M503</f>
        <v>Buildings</v>
      </c>
      <c r="C77" s="920" t="str">
        <f>TB!N503</f>
        <v>CIP_Intcap</v>
      </c>
      <c r="D77" s="901">
        <f>TB!S503</f>
        <v>0</v>
      </c>
      <c r="E77" s="921"/>
      <c r="F77" s="922"/>
      <c r="G77" s="901"/>
      <c r="H77" s="940">
        <f t="shared" si="3"/>
        <v>0</v>
      </c>
      <c r="I77" s="901"/>
      <c r="J77" s="923">
        <f t="shared" si="4"/>
        <v>0</v>
      </c>
      <c r="K77" s="921"/>
      <c r="L77" s="901">
        <f t="shared" si="12"/>
        <v>0</v>
      </c>
      <c r="M77" s="921"/>
      <c r="N77" s="933">
        <f t="shared" si="10"/>
        <v>0</v>
      </c>
      <c r="O77" s="925">
        <f t="shared" si="13"/>
        <v>0</v>
      </c>
      <c r="Q77" s="926"/>
      <c r="R77" s="941">
        <f t="shared" si="11"/>
        <v>0</v>
      </c>
    </row>
    <row r="78" spans="1:18">
      <c r="A78" s="920" t="str">
        <f>TB!L504</f>
        <v>C_110110</v>
      </c>
      <c r="B78" s="920" t="str">
        <f>TB!M504</f>
        <v>Buildings</v>
      </c>
      <c r="C78" s="920" t="str">
        <f>TB!N504</f>
        <v>DISP</v>
      </c>
      <c r="D78" s="901">
        <f>TB!S504</f>
        <v>-38942.769999999997</v>
      </c>
      <c r="E78" s="921"/>
      <c r="F78" s="922"/>
      <c r="G78" s="901"/>
      <c r="H78" s="940">
        <f t="shared" ref="H78:H145" si="14">D78+E78+F78</f>
        <v>-38942.769999999997</v>
      </c>
      <c r="I78" s="901"/>
      <c r="J78" s="923">
        <f t="shared" si="4"/>
        <v>-38942.769999999997</v>
      </c>
      <c r="K78" s="921"/>
      <c r="L78" s="901">
        <f t="shared" si="12"/>
        <v>-38942.769999999997</v>
      </c>
      <c r="M78" s="921"/>
      <c r="N78" s="933">
        <f t="shared" si="10"/>
        <v>-38942.769999999997</v>
      </c>
      <c r="O78" s="925">
        <f t="shared" si="13"/>
        <v>-38942.769999999997</v>
      </c>
      <c r="Q78" s="926"/>
      <c r="R78" s="941">
        <f t="shared" si="11"/>
        <v>-38942.769999999997</v>
      </c>
    </row>
    <row r="79" spans="1:18">
      <c r="A79" s="920" t="str">
        <f>TB!L505</f>
        <v>C_110110</v>
      </c>
      <c r="B79" s="920" t="str">
        <f>TB!M505</f>
        <v>Buildings</v>
      </c>
      <c r="C79" s="920" t="str">
        <f>TB!N505</f>
        <v>ValOth</v>
      </c>
      <c r="D79" s="901">
        <f>TB!S505</f>
        <v>0</v>
      </c>
      <c r="E79" s="921"/>
      <c r="F79" s="922"/>
      <c r="G79" s="901"/>
      <c r="H79" s="940">
        <f t="shared" si="14"/>
        <v>0</v>
      </c>
      <c r="I79" s="901"/>
      <c r="J79" s="923">
        <f t="shared" ref="J79:J146" si="15">I79+H79</f>
        <v>0</v>
      </c>
      <c r="K79" s="921"/>
      <c r="L79" s="901">
        <f t="shared" si="12"/>
        <v>0</v>
      </c>
      <c r="M79" s="921"/>
      <c r="N79" s="933">
        <f t="shared" si="10"/>
        <v>0</v>
      </c>
      <c r="O79" s="925">
        <f t="shared" si="13"/>
        <v>0</v>
      </c>
      <c r="Q79" s="926"/>
      <c r="R79" s="926">
        <f t="shared" si="11"/>
        <v>0</v>
      </c>
    </row>
    <row r="80" spans="1:18">
      <c r="A80" s="920" t="str">
        <f>TB!L506</f>
        <v>C_110210</v>
      </c>
      <c r="B80" s="920" t="str">
        <f>TB!M506</f>
        <v>Transportation Infrastructure</v>
      </c>
      <c r="C80" s="920" t="str">
        <f>TB!N506</f>
        <v>OPE_Input</v>
      </c>
      <c r="D80" s="901">
        <f>TB!S506</f>
        <v>0</v>
      </c>
      <c r="E80" s="921"/>
      <c r="F80" s="922"/>
      <c r="G80" s="901"/>
      <c r="H80" s="940">
        <f t="shared" si="14"/>
        <v>0</v>
      </c>
      <c r="I80" s="901"/>
      <c r="J80" s="923">
        <f t="shared" si="15"/>
        <v>0</v>
      </c>
      <c r="K80" s="921"/>
      <c r="L80" s="901">
        <f t="shared" si="12"/>
        <v>0</v>
      </c>
      <c r="M80" s="921">
        <f>'Metrolinx - recon. 10_24'!$AY$199</f>
        <v>6876929306.0100002</v>
      </c>
      <c r="N80" s="933">
        <f t="shared" si="10"/>
        <v>-6876929306.0100002</v>
      </c>
      <c r="O80" s="925">
        <f t="shared" si="13"/>
        <v>-6876929306.0100002</v>
      </c>
      <c r="Q80" s="926">
        <f>'Metrolinx - recon. 10_24'!AV199</f>
        <v>7515280927.0100002</v>
      </c>
      <c r="R80" s="942">
        <f t="shared" si="11"/>
        <v>-7515280927.0100002</v>
      </c>
    </row>
    <row r="81" spans="1:18">
      <c r="A81" s="920" t="str">
        <f>TB!L507</f>
        <v>C_110210</v>
      </c>
      <c r="B81" s="920" t="str">
        <f>TB!M507</f>
        <v>Transportation Infrastructure</v>
      </c>
      <c r="C81" s="920" t="str">
        <f>TB!N507</f>
        <v>ADD</v>
      </c>
      <c r="D81" s="901">
        <f>TB!S507</f>
        <v>0</v>
      </c>
      <c r="E81" s="921">
        <f>'Metrolinx - recon. 10_24'!AF199</f>
        <v>575993948</v>
      </c>
      <c r="F81" s="922"/>
      <c r="G81" s="901"/>
      <c r="H81" s="940">
        <f t="shared" si="14"/>
        <v>575993948</v>
      </c>
      <c r="I81" s="901"/>
      <c r="J81" s="923">
        <f t="shared" si="15"/>
        <v>575993948</v>
      </c>
      <c r="K81" s="921"/>
      <c r="L81" s="901">
        <f t="shared" si="12"/>
        <v>575993948</v>
      </c>
      <c r="M81" s="921"/>
      <c r="N81" s="933">
        <f t="shared" si="10"/>
        <v>575993948</v>
      </c>
      <c r="O81" s="925">
        <f t="shared" si="13"/>
        <v>575993948</v>
      </c>
      <c r="Q81" s="926"/>
      <c r="R81" s="942">
        <f t="shared" si="11"/>
        <v>575993948</v>
      </c>
    </row>
    <row r="82" spans="1:18">
      <c r="A82" s="920" t="str">
        <f>TB!L508</f>
        <v>C_110210</v>
      </c>
      <c r="B82" s="920" t="str">
        <f>TB!M508</f>
        <v>Transportation Infrastructure</v>
      </c>
      <c r="C82" s="920" t="str">
        <f>TB!N508</f>
        <v>CIP_Intcap</v>
      </c>
      <c r="D82" s="901">
        <f>TB!S508</f>
        <v>0</v>
      </c>
      <c r="E82" s="921"/>
      <c r="F82" s="922"/>
      <c r="G82" s="901"/>
      <c r="H82" s="940">
        <f t="shared" si="14"/>
        <v>0</v>
      </c>
      <c r="I82" s="901"/>
      <c r="J82" s="923">
        <f t="shared" si="15"/>
        <v>0</v>
      </c>
      <c r="K82" s="921"/>
      <c r="L82" s="901">
        <f t="shared" si="12"/>
        <v>0</v>
      </c>
      <c r="M82" s="921"/>
      <c r="N82" s="933">
        <f t="shared" si="10"/>
        <v>0</v>
      </c>
      <c r="O82" s="925">
        <f t="shared" si="13"/>
        <v>0</v>
      </c>
      <c r="Q82" s="926"/>
      <c r="R82" s="926">
        <f t="shared" si="11"/>
        <v>0</v>
      </c>
    </row>
    <row r="83" spans="1:18">
      <c r="A83" s="920" t="str">
        <f>TB!L509</f>
        <v>C_110210</v>
      </c>
      <c r="B83" s="920" t="str">
        <f>TB!M509</f>
        <v>Transportation Infrastructure</v>
      </c>
      <c r="C83" s="920" t="str">
        <f>TB!N509</f>
        <v>DISP</v>
      </c>
      <c r="D83" s="901">
        <f>TB!S509</f>
        <v>0</v>
      </c>
      <c r="E83" s="921"/>
      <c r="F83" s="922"/>
      <c r="G83" s="901"/>
      <c r="H83" s="940">
        <f t="shared" si="14"/>
        <v>0</v>
      </c>
      <c r="I83" s="901"/>
      <c r="J83" s="923">
        <f t="shared" si="15"/>
        <v>0</v>
      </c>
      <c r="K83" s="921"/>
      <c r="L83" s="901">
        <f t="shared" si="12"/>
        <v>0</v>
      </c>
      <c r="M83" s="921"/>
      <c r="N83" s="933">
        <f t="shared" si="10"/>
        <v>0</v>
      </c>
      <c r="O83" s="925">
        <f t="shared" si="13"/>
        <v>0</v>
      </c>
      <c r="Q83" s="926"/>
      <c r="R83" s="926">
        <f t="shared" si="11"/>
        <v>0</v>
      </c>
    </row>
    <row r="84" spans="1:18">
      <c r="A84" s="920" t="str">
        <f>TB!L510</f>
        <v>C_110210</v>
      </c>
      <c r="B84" s="920" t="str">
        <f>TB!M510</f>
        <v>Transportation Infrastructure</v>
      </c>
      <c r="C84" s="920" t="str">
        <f>TB!N510</f>
        <v>ValOth</v>
      </c>
      <c r="D84" s="901">
        <f>TB!S510</f>
        <v>0</v>
      </c>
      <c r="E84" s="921"/>
      <c r="F84" s="922"/>
      <c r="G84" s="901"/>
      <c r="H84" s="940">
        <f t="shared" si="14"/>
        <v>0</v>
      </c>
      <c r="I84" s="901"/>
      <c r="J84" s="923">
        <f t="shared" si="15"/>
        <v>0</v>
      </c>
      <c r="K84" s="921"/>
      <c r="L84" s="901">
        <f t="shared" si="12"/>
        <v>0</v>
      </c>
      <c r="M84" s="921"/>
      <c r="N84" s="933">
        <f t="shared" si="10"/>
        <v>0</v>
      </c>
      <c r="O84" s="925">
        <f t="shared" si="13"/>
        <v>0</v>
      </c>
      <c r="Q84" s="926"/>
      <c r="R84" s="926">
        <f t="shared" si="11"/>
        <v>0</v>
      </c>
    </row>
    <row r="85" spans="1:18">
      <c r="A85" s="920" t="str">
        <f>TB!L511</f>
        <v>C_110310</v>
      </c>
      <c r="B85" s="920" t="str">
        <f>TB!M511</f>
        <v>Machinery and Equipment</v>
      </c>
      <c r="C85" s="920" t="str">
        <f>TB!N511</f>
        <v>OPE_Input</v>
      </c>
      <c r="D85" s="901">
        <f>TB!S511</f>
        <v>14589699</v>
      </c>
      <c r="E85" s="921"/>
      <c r="F85" s="922"/>
      <c r="G85" s="901"/>
      <c r="H85" s="940">
        <f t="shared" si="14"/>
        <v>14589699</v>
      </c>
      <c r="I85" s="901"/>
      <c r="J85" s="923">
        <f t="shared" si="15"/>
        <v>14589699</v>
      </c>
      <c r="K85" s="921"/>
      <c r="L85" s="901">
        <f t="shared" si="12"/>
        <v>14589699</v>
      </c>
      <c r="M85" s="921">
        <f>'Metrolinx - recon. 10_24'!$AY$200</f>
        <v>163852257.91999999</v>
      </c>
      <c r="N85" s="933">
        <f t="shared" si="10"/>
        <v>-149262558.91999999</v>
      </c>
      <c r="O85" s="925">
        <f t="shared" si="13"/>
        <v>-149262558.91999999</v>
      </c>
      <c r="Q85" s="926">
        <f>'Metrolinx - recon. 10_24'!AV200</f>
        <v>163852734.91999999</v>
      </c>
      <c r="R85" s="943">
        <f t="shared" si="11"/>
        <v>-149263035.91999999</v>
      </c>
    </row>
    <row r="86" spans="1:18">
      <c r="A86" s="920" t="str">
        <f>TB!L512</f>
        <v>C_110310</v>
      </c>
      <c r="B86" s="920" t="str">
        <f>TB!M512</f>
        <v>Machinery and Equipment</v>
      </c>
      <c r="C86" s="920" t="str">
        <f>TB!N512</f>
        <v>ADD</v>
      </c>
      <c r="D86" s="901">
        <f>TB!S512</f>
        <v>0</v>
      </c>
      <c r="E86" s="921"/>
      <c r="F86" s="922"/>
      <c r="G86" s="901"/>
      <c r="H86" s="940">
        <f t="shared" si="14"/>
        <v>0</v>
      </c>
      <c r="I86" s="901"/>
      <c r="J86" s="923">
        <f t="shared" si="15"/>
        <v>0</v>
      </c>
      <c r="K86" s="921"/>
      <c r="L86" s="901">
        <f t="shared" si="12"/>
        <v>0</v>
      </c>
      <c r="M86" s="921"/>
      <c r="N86" s="933">
        <f t="shared" si="10"/>
        <v>0</v>
      </c>
      <c r="O86" s="925">
        <f t="shared" si="13"/>
        <v>0</v>
      </c>
      <c r="Q86" s="926"/>
      <c r="R86" s="943">
        <f t="shared" si="11"/>
        <v>0</v>
      </c>
    </row>
    <row r="87" spans="1:18">
      <c r="A87" s="920" t="str">
        <f>TB!L513</f>
        <v>C_110310</v>
      </c>
      <c r="B87" s="920" t="str">
        <f>TB!M513</f>
        <v>Machinery and Equipment</v>
      </c>
      <c r="C87" s="920" t="str">
        <f>TB!N513</f>
        <v>CIP_Intcap</v>
      </c>
      <c r="D87" s="901">
        <f>TB!S513</f>
        <v>0</v>
      </c>
      <c r="E87" s="921"/>
      <c r="F87" s="922"/>
      <c r="G87" s="901"/>
      <c r="H87" s="940">
        <f t="shared" si="14"/>
        <v>0</v>
      </c>
      <c r="I87" s="901"/>
      <c r="J87" s="923">
        <f t="shared" si="15"/>
        <v>0</v>
      </c>
      <c r="K87" s="921"/>
      <c r="L87" s="901">
        <f t="shared" si="12"/>
        <v>0</v>
      </c>
      <c r="M87" s="921"/>
      <c r="N87" s="933">
        <f t="shared" si="10"/>
        <v>0</v>
      </c>
      <c r="O87" s="925">
        <f t="shared" si="13"/>
        <v>0</v>
      </c>
      <c r="Q87" s="926"/>
      <c r="R87" s="943">
        <f t="shared" si="11"/>
        <v>0</v>
      </c>
    </row>
    <row r="88" spans="1:18">
      <c r="A88" s="920" t="str">
        <f>TB!L514</f>
        <v>C_110310</v>
      </c>
      <c r="B88" s="920" t="str">
        <f>TB!M514</f>
        <v>Machinery and Equipment</v>
      </c>
      <c r="C88" s="920" t="str">
        <f>TB!N514</f>
        <v>DISP</v>
      </c>
      <c r="D88" s="901">
        <f>TB!S514</f>
        <v>-32255.409999999996</v>
      </c>
      <c r="E88" s="921"/>
      <c r="F88" s="922"/>
      <c r="G88" s="901"/>
      <c r="H88" s="940">
        <f t="shared" si="14"/>
        <v>-32255.409999999996</v>
      </c>
      <c r="I88" s="901"/>
      <c r="J88" s="923">
        <f t="shared" si="15"/>
        <v>-32255.409999999996</v>
      </c>
      <c r="K88" s="921"/>
      <c r="L88" s="901">
        <f t="shared" si="12"/>
        <v>-32255.409999999996</v>
      </c>
      <c r="M88" s="921"/>
      <c r="N88" s="933">
        <f t="shared" si="10"/>
        <v>-32255.409999999996</v>
      </c>
      <c r="O88" s="925">
        <f t="shared" si="13"/>
        <v>-32255.409999999996</v>
      </c>
      <c r="Q88" s="926"/>
      <c r="R88" s="943">
        <f t="shared" si="11"/>
        <v>-32255.409999999996</v>
      </c>
    </row>
    <row r="89" spans="1:18">
      <c r="A89" s="920" t="str">
        <f>TB!L515</f>
        <v>C_110310</v>
      </c>
      <c r="B89" s="920" t="str">
        <f>TB!M515</f>
        <v>Machinery and Equipment</v>
      </c>
      <c r="C89" s="920" t="str">
        <f>TB!N515</f>
        <v>ValOth</v>
      </c>
      <c r="D89" s="901">
        <f>TB!S515</f>
        <v>0</v>
      </c>
      <c r="E89" s="921"/>
      <c r="F89" s="922"/>
      <c r="G89" s="901"/>
      <c r="H89" s="940">
        <f t="shared" si="14"/>
        <v>0</v>
      </c>
      <c r="I89" s="901"/>
      <c r="J89" s="923">
        <f t="shared" si="15"/>
        <v>0</v>
      </c>
      <c r="K89" s="921"/>
      <c r="L89" s="901">
        <f t="shared" si="12"/>
        <v>0</v>
      </c>
      <c r="M89" s="921"/>
      <c r="N89" s="933">
        <f t="shared" si="10"/>
        <v>0</v>
      </c>
      <c r="O89" s="925">
        <f t="shared" si="13"/>
        <v>0</v>
      </c>
      <c r="Q89" s="926"/>
      <c r="R89" s="926">
        <f t="shared" si="11"/>
        <v>0</v>
      </c>
    </row>
    <row r="90" spans="1:18">
      <c r="A90" s="920" t="str">
        <f>TB!L516</f>
        <v>C_110410</v>
      </c>
      <c r="B90" s="920" t="str">
        <f>TB!M516</f>
        <v>Information Technology</v>
      </c>
      <c r="C90" s="920" t="str">
        <f>TB!N516</f>
        <v>OPE_Input</v>
      </c>
      <c r="D90" s="901">
        <f>TB!S516</f>
        <v>406423393.94999993</v>
      </c>
      <c r="E90" s="921"/>
      <c r="F90" s="922"/>
      <c r="G90" s="901"/>
      <c r="H90" s="940">
        <f t="shared" si="14"/>
        <v>406423393.94999993</v>
      </c>
      <c r="I90" s="901"/>
      <c r="J90" s="923">
        <f t="shared" si="15"/>
        <v>406423393.94999993</v>
      </c>
      <c r="K90" s="921"/>
      <c r="L90" s="901">
        <f t="shared" si="12"/>
        <v>406423393.94999993</v>
      </c>
      <c r="M90" s="921">
        <f>'Metrolinx - recon. 10_24'!$AY$201</f>
        <v>1053008222.99</v>
      </c>
      <c r="N90" s="933">
        <f t="shared" si="10"/>
        <v>-646584829.04000008</v>
      </c>
      <c r="O90" s="925">
        <f t="shared" si="13"/>
        <v>-646584829.04000008</v>
      </c>
      <c r="Q90" s="926">
        <f>'Metrolinx - recon. 10_24'!AV201</f>
        <v>1053008222.99</v>
      </c>
      <c r="R90" s="944">
        <f t="shared" si="11"/>
        <v>-646584829.04000008</v>
      </c>
    </row>
    <row r="91" spans="1:18">
      <c r="A91" s="920" t="str">
        <f>TB!L517</f>
        <v>C_110410</v>
      </c>
      <c r="B91" s="920" t="str">
        <f>TB!M517</f>
        <v>Information Technology</v>
      </c>
      <c r="C91" s="920" t="str">
        <f>TB!N517</f>
        <v>ADD</v>
      </c>
      <c r="D91" s="901">
        <f>TB!S517</f>
        <v>24310233.549999986</v>
      </c>
      <c r="E91" s="921"/>
      <c r="F91" s="922"/>
      <c r="G91" s="901"/>
      <c r="H91" s="940">
        <f t="shared" si="14"/>
        <v>24310233.549999986</v>
      </c>
      <c r="I91" s="901"/>
      <c r="J91" s="923">
        <f t="shared" si="15"/>
        <v>24310233.549999986</v>
      </c>
      <c r="K91" s="921"/>
      <c r="L91" s="901">
        <f t="shared" si="12"/>
        <v>24310233.549999986</v>
      </c>
      <c r="M91" s="921"/>
      <c r="N91" s="933">
        <f t="shared" si="10"/>
        <v>24310233.549999986</v>
      </c>
      <c r="O91" s="925">
        <f t="shared" si="13"/>
        <v>24310233.549999986</v>
      </c>
      <c r="Q91" s="926"/>
      <c r="R91" s="944">
        <f t="shared" si="11"/>
        <v>24310233.549999986</v>
      </c>
    </row>
    <row r="92" spans="1:18">
      <c r="A92" s="920" t="str">
        <f>TB!L518</f>
        <v>C_110410</v>
      </c>
      <c r="B92" s="920" t="str">
        <f>TB!M518</f>
        <v>Information Technology</v>
      </c>
      <c r="C92" s="920" t="str">
        <f>TB!N518</f>
        <v>CIP_Intcap</v>
      </c>
      <c r="D92" s="901">
        <f>TB!S518</f>
        <v>341362.80999999994</v>
      </c>
      <c r="E92" s="921"/>
      <c r="F92" s="922"/>
      <c r="G92" s="901"/>
      <c r="H92" s="940">
        <f t="shared" si="14"/>
        <v>341362.80999999994</v>
      </c>
      <c r="I92" s="901"/>
      <c r="J92" s="923">
        <f t="shared" si="15"/>
        <v>341362.80999999994</v>
      </c>
      <c r="K92" s="921"/>
      <c r="L92" s="901">
        <f t="shared" si="12"/>
        <v>341362.80999999994</v>
      </c>
      <c r="M92" s="921"/>
      <c r="N92" s="933">
        <f t="shared" si="10"/>
        <v>341362.80999999994</v>
      </c>
      <c r="O92" s="925">
        <f t="shared" si="13"/>
        <v>341362.80999999994</v>
      </c>
      <c r="Q92" s="926"/>
      <c r="R92" s="944">
        <f t="shared" si="11"/>
        <v>341362.80999999994</v>
      </c>
    </row>
    <row r="93" spans="1:18">
      <c r="A93" s="920" t="str">
        <f>TB!L519</f>
        <v>C_110410</v>
      </c>
      <c r="B93" s="920" t="str">
        <f>TB!M519</f>
        <v>Information Technology</v>
      </c>
      <c r="C93" s="920" t="str">
        <f>TB!N519</f>
        <v>DISP</v>
      </c>
      <c r="D93" s="901">
        <f>TB!S519</f>
        <v>0</v>
      </c>
      <c r="E93" s="921"/>
      <c r="F93" s="922"/>
      <c r="G93" s="901"/>
      <c r="H93" s="940">
        <f t="shared" si="14"/>
        <v>0</v>
      </c>
      <c r="I93" s="901"/>
      <c r="J93" s="923">
        <f t="shared" si="15"/>
        <v>0</v>
      </c>
      <c r="K93" s="921"/>
      <c r="L93" s="901">
        <f t="shared" si="12"/>
        <v>0</v>
      </c>
      <c r="M93" s="921"/>
      <c r="N93" s="933">
        <f t="shared" si="10"/>
        <v>0</v>
      </c>
      <c r="O93" s="925">
        <f t="shared" si="13"/>
        <v>0</v>
      </c>
      <c r="Q93" s="926"/>
      <c r="R93" s="944">
        <f t="shared" si="11"/>
        <v>0</v>
      </c>
    </row>
    <row r="94" spans="1:18">
      <c r="A94" s="920" t="str">
        <f>TB!L520</f>
        <v>C_110410</v>
      </c>
      <c r="B94" s="920" t="str">
        <f>TB!M520</f>
        <v>Information Technology</v>
      </c>
      <c r="C94" s="920" t="str">
        <f>TB!N520</f>
        <v>ValOth</v>
      </c>
      <c r="D94" s="901">
        <f>TB!S520</f>
        <v>0</v>
      </c>
      <c r="E94" s="921"/>
      <c r="F94" s="922"/>
      <c r="G94" s="901"/>
      <c r="H94" s="940">
        <f t="shared" si="14"/>
        <v>0</v>
      </c>
      <c r="I94" s="901"/>
      <c r="J94" s="923">
        <f t="shared" si="15"/>
        <v>0</v>
      </c>
      <c r="K94" s="921"/>
      <c r="L94" s="901">
        <f t="shared" si="12"/>
        <v>0</v>
      </c>
      <c r="M94" s="921"/>
      <c r="N94" s="933">
        <f t="shared" si="10"/>
        <v>0</v>
      </c>
      <c r="O94" s="925">
        <f t="shared" si="13"/>
        <v>0</v>
      </c>
      <c r="Q94" s="926"/>
      <c r="R94" s="926">
        <f t="shared" si="11"/>
        <v>0</v>
      </c>
    </row>
    <row r="95" spans="1:18">
      <c r="A95" s="920" t="str">
        <f>TB!L521</f>
        <v>C_110910</v>
      </c>
      <c r="B95" s="920" t="str">
        <f>TB!M521</f>
        <v>Aircraft</v>
      </c>
      <c r="C95" s="920" t="str">
        <f>TB!N521</f>
        <v>OPE_Input</v>
      </c>
      <c r="D95" s="901">
        <f>TB!S521</f>
        <v>0</v>
      </c>
      <c r="E95" s="921"/>
      <c r="F95" s="922"/>
      <c r="G95" s="901"/>
      <c r="H95" s="940">
        <f t="shared" si="14"/>
        <v>0</v>
      </c>
      <c r="I95" s="901"/>
      <c r="J95" s="923">
        <f t="shared" si="15"/>
        <v>0</v>
      </c>
      <c r="K95" s="921"/>
      <c r="L95" s="901">
        <f t="shared" si="12"/>
        <v>0</v>
      </c>
      <c r="M95" s="921">
        <f>'Metrolinx - recon. 10_24'!$AY$203</f>
        <v>-111189149.34999999</v>
      </c>
      <c r="N95" s="933">
        <f t="shared" si="10"/>
        <v>111189149.34999999</v>
      </c>
      <c r="O95" s="925">
        <f t="shared" si="13"/>
        <v>111189149.34999999</v>
      </c>
      <c r="Q95" s="926"/>
      <c r="R95" s="926">
        <f t="shared" si="11"/>
        <v>0</v>
      </c>
    </row>
    <row r="96" spans="1:18">
      <c r="A96" s="920" t="str">
        <f>TB!L522</f>
        <v>C_110910</v>
      </c>
      <c r="B96" s="920" t="str">
        <f>TB!M522</f>
        <v>Aircraft</v>
      </c>
      <c r="C96" s="920" t="str">
        <f>TB!N522</f>
        <v>ADD</v>
      </c>
      <c r="D96" s="901">
        <f>TB!S522</f>
        <v>0</v>
      </c>
      <c r="E96" s="921"/>
      <c r="F96" s="922"/>
      <c r="G96" s="901"/>
      <c r="H96" s="940">
        <f t="shared" si="14"/>
        <v>0</v>
      </c>
      <c r="I96" s="901"/>
      <c r="J96" s="923">
        <f t="shared" si="15"/>
        <v>0</v>
      </c>
      <c r="K96" s="921"/>
      <c r="L96" s="901">
        <f t="shared" si="12"/>
        <v>0</v>
      </c>
      <c r="M96" s="921"/>
      <c r="N96" s="933">
        <f t="shared" si="10"/>
        <v>0</v>
      </c>
      <c r="O96" s="925">
        <f t="shared" si="13"/>
        <v>0</v>
      </c>
      <c r="Q96" s="926"/>
      <c r="R96" s="926">
        <f t="shared" si="11"/>
        <v>0</v>
      </c>
    </row>
    <row r="97" spans="1:18">
      <c r="A97" s="920" t="str">
        <f>TB!L523</f>
        <v>C_110910</v>
      </c>
      <c r="B97" s="920" t="str">
        <f>TB!M523</f>
        <v>Aircraft</v>
      </c>
      <c r="C97" s="920" t="str">
        <f>TB!N523</f>
        <v>CIP_Intcap</v>
      </c>
      <c r="D97" s="901">
        <f>TB!S523</f>
        <v>0</v>
      </c>
      <c r="E97" s="921"/>
      <c r="F97" s="922"/>
      <c r="G97" s="901"/>
      <c r="H97" s="940">
        <f t="shared" si="14"/>
        <v>0</v>
      </c>
      <c r="I97" s="901"/>
      <c r="J97" s="923">
        <f t="shared" si="15"/>
        <v>0</v>
      </c>
      <c r="K97" s="921"/>
      <c r="L97" s="901">
        <f t="shared" si="12"/>
        <v>0</v>
      </c>
      <c r="M97" s="921"/>
      <c r="N97" s="933">
        <f t="shared" si="10"/>
        <v>0</v>
      </c>
      <c r="O97" s="925">
        <f t="shared" si="13"/>
        <v>0</v>
      </c>
      <c r="Q97" s="926"/>
      <c r="R97" s="926">
        <f t="shared" si="11"/>
        <v>0</v>
      </c>
    </row>
    <row r="98" spans="1:18">
      <c r="A98" s="920" t="str">
        <f>TB!L524</f>
        <v>C_110910</v>
      </c>
      <c r="B98" s="920" t="str">
        <f>TB!M524</f>
        <v>Aircraft</v>
      </c>
      <c r="C98" s="920" t="str">
        <f>TB!N524</f>
        <v>DISP</v>
      </c>
      <c r="D98" s="901">
        <f>TB!S524</f>
        <v>0</v>
      </c>
      <c r="E98" s="921"/>
      <c r="F98" s="922"/>
      <c r="G98" s="901"/>
      <c r="H98" s="940">
        <f t="shared" si="14"/>
        <v>0</v>
      </c>
      <c r="I98" s="901"/>
      <c r="J98" s="923">
        <f t="shared" si="15"/>
        <v>0</v>
      </c>
      <c r="K98" s="921"/>
      <c r="L98" s="901">
        <f t="shared" si="12"/>
        <v>0</v>
      </c>
      <c r="M98" s="921"/>
      <c r="N98" s="933">
        <f t="shared" si="10"/>
        <v>0</v>
      </c>
      <c r="O98" s="925">
        <f t="shared" si="13"/>
        <v>0</v>
      </c>
      <c r="Q98" s="926"/>
      <c r="R98" s="926">
        <f t="shared" si="11"/>
        <v>0</v>
      </c>
    </row>
    <row r="99" spans="1:18">
      <c r="A99" s="920" t="str">
        <f>TB!L525</f>
        <v>C_110910</v>
      </c>
      <c r="B99" s="920" t="str">
        <f>TB!M525</f>
        <v>Aircraft</v>
      </c>
      <c r="C99" s="920" t="str">
        <f>TB!N525</f>
        <v>ValOth</v>
      </c>
      <c r="D99" s="901">
        <f>TB!S525</f>
        <v>0</v>
      </c>
      <c r="E99" s="921"/>
      <c r="F99" s="922"/>
      <c r="G99" s="901"/>
      <c r="H99" s="940">
        <f t="shared" si="14"/>
        <v>0</v>
      </c>
      <c r="I99" s="901"/>
      <c r="J99" s="923">
        <f t="shared" si="15"/>
        <v>0</v>
      </c>
      <c r="K99" s="921"/>
      <c r="L99" s="901">
        <f t="shared" si="12"/>
        <v>0</v>
      </c>
      <c r="M99" s="921"/>
      <c r="N99" s="933">
        <f t="shared" si="10"/>
        <v>0</v>
      </c>
      <c r="O99" s="925">
        <f t="shared" si="13"/>
        <v>0</v>
      </c>
      <c r="Q99" s="926"/>
      <c r="R99" s="926">
        <f t="shared" si="11"/>
        <v>0</v>
      </c>
    </row>
    <row r="100" spans="1:18">
      <c r="A100" s="920" t="str">
        <f>TB!L526</f>
        <v>C_110999</v>
      </c>
      <c r="B100" s="920" t="str">
        <f>TB!M526</f>
        <v>TCA_ Other</v>
      </c>
      <c r="C100" s="920" t="str">
        <f>TB!N526</f>
        <v>OPE_Input</v>
      </c>
      <c r="D100" s="901">
        <f>TB!S526</f>
        <v>0</v>
      </c>
      <c r="E100" s="921"/>
      <c r="F100" s="922"/>
      <c r="G100" s="901"/>
      <c r="H100" s="940">
        <f t="shared" si="14"/>
        <v>0</v>
      </c>
      <c r="I100" s="901"/>
      <c r="J100" s="923">
        <f t="shared" si="15"/>
        <v>0</v>
      </c>
      <c r="K100" s="921"/>
      <c r="L100" s="901">
        <f t="shared" si="12"/>
        <v>0</v>
      </c>
      <c r="M100" s="921">
        <f>'Metrolinx - recon. 10_24'!$AY$204</f>
        <v>5171753275.8699999</v>
      </c>
      <c r="N100" s="933">
        <f t="shared" si="10"/>
        <v>-5171753275.8699999</v>
      </c>
      <c r="O100" s="925">
        <f t="shared" si="13"/>
        <v>-5171753275.8699999</v>
      </c>
      <c r="Q100" s="926">
        <f>'Metrolinx - recon. 10_24'!AV204</f>
        <v>4484569546.4300003</v>
      </c>
      <c r="R100" s="945">
        <f t="shared" si="11"/>
        <v>-4484569546.4300003</v>
      </c>
    </row>
    <row r="101" spans="1:18">
      <c r="A101" s="920" t="str">
        <f>TB!L527</f>
        <v>C_110999</v>
      </c>
      <c r="B101" s="920" t="str">
        <f>TB!M527</f>
        <v>TCA_ Other</v>
      </c>
      <c r="C101" s="920" t="str">
        <f>TB!N527</f>
        <v>ADD</v>
      </c>
      <c r="D101" s="901">
        <f>TB!S527</f>
        <v>0</v>
      </c>
      <c r="E101" s="921"/>
      <c r="F101" s="922"/>
      <c r="G101" s="901"/>
      <c r="H101" s="940">
        <f t="shared" si="14"/>
        <v>0</v>
      </c>
      <c r="I101" s="901"/>
      <c r="J101" s="923">
        <f t="shared" si="15"/>
        <v>0</v>
      </c>
      <c r="K101" s="921"/>
      <c r="L101" s="901">
        <f t="shared" si="12"/>
        <v>0</v>
      </c>
      <c r="M101" s="921"/>
      <c r="N101" s="933">
        <f t="shared" si="10"/>
        <v>0</v>
      </c>
      <c r="O101" s="925">
        <f t="shared" si="13"/>
        <v>0</v>
      </c>
      <c r="Q101" s="926"/>
      <c r="R101" s="945">
        <f t="shared" si="11"/>
        <v>0</v>
      </c>
    </row>
    <row r="102" spans="1:18">
      <c r="A102" s="920" t="str">
        <f>TB!L528</f>
        <v>C_110999</v>
      </c>
      <c r="B102" s="920" t="str">
        <f>TB!M528</f>
        <v>TCA_ Other</v>
      </c>
      <c r="C102" s="920" t="str">
        <f>TB!N528</f>
        <v>CIP_Intcap</v>
      </c>
      <c r="D102" s="901">
        <f>TB!S528</f>
        <v>0</v>
      </c>
      <c r="E102" s="921"/>
      <c r="F102" s="922"/>
      <c r="G102" s="901"/>
      <c r="H102" s="940">
        <f t="shared" si="14"/>
        <v>0</v>
      </c>
      <c r="I102" s="901"/>
      <c r="J102" s="923">
        <f t="shared" si="15"/>
        <v>0</v>
      </c>
      <c r="K102" s="921"/>
      <c r="L102" s="901">
        <f t="shared" si="12"/>
        <v>0</v>
      </c>
      <c r="M102" s="921"/>
      <c r="N102" s="933">
        <f t="shared" si="10"/>
        <v>0</v>
      </c>
      <c r="O102" s="925">
        <f t="shared" si="13"/>
        <v>0</v>
      </c>
      <c r="Q102" s="926"/>
      <c r="R102" s="945">
        <f t="shared" si="11"/>
        <v>0</v>
      </c>
    </row>
    <row r="103" spans="1:18">
      <c r="A103" s="920" t="str">
        <f>TB!L529</f>
        <v>C_110999</v>
      </c>
      <c r="B103" s="920" t="str">
        <f>TB!M529</f>
        <v>TCA_ Other</v>
      </c>
      <c r="C103" s="920" t="str">
        <f>TB!N529</f>
        <v>DISP</v>
      </c>
      <c r="D103" s="901">
        <f>TB!S529</f>
        <v>0</v>
      </c>
      <c r="E103" s="921"/>
      <c r="F103" s="922"/>
      <c r="G103" s="901"/>
      <c r="H103" s="940">
        <f t="shared" si="14"/>
        <v>0</v>
      </c>
      <c r="I103" s="901"/>
      <c r="J103" s="923">
        <f t="shared" si="15"/>
        <v>0</v>
      </c>
      <c r="K103" s="921"/>
      <c r="L103" s="901">
        <f t="shared" si="12"/>
        <v>0</v>
      </c>
      <c r="M103" s="921"/>
      <c r="N103" s="933">
        <f t="shared" si="10"/>
        <v>0</v>
      </c>
      <c r="O103" s="925">
        <f t="shared" si="13"/>
        <v>0</v>
      </c>
      <c r="Q103" s="926"/>
      <c r="R103" s="945">
        <f t="shared" si="11"/>
        <v>0</v>
      </c>
    </row>
    <row r="104" spans="1:18">
      <c r="A104" s="920" t="str">
        <f>TB!L530</f>
        <v>C_110999</v>
      </c>
      <c r="B104" s="920" t="str">
        <f>TB!M530</f>
        <v>TCA_ Other</v>
      </c>
      <c r="C104" s="920" t="str">
        <f>TB!N530</f>
        <v>ValOth</v>
      </c>
      <c r="D104" s="901">
        <f>TB!S530</f>
        <v>0</v>
      </c>
      <c r="E104" s="921"/>
      <c r="F104" s="922"/>
      <c r="G104" s="901"/>
      <c r="H104" s="940">
        <f t="shared" si="14"/>
        <v>0</v>
      </c>
      <c r="I104" s="901"/>
      <c r="J104" s="923">
        <f t="shared" si="15"/>
        <v>0</v>
      </c>
      <c r="K104" s="921"/>
      <c r="L104" s="901">
        <f t="shared" si="12"/>
        <v>0</v>
      </c>
      <c r="M104" s="921"/>
      <c r="N104" s="933">
        <f t="shared" si="10"/>
        <v>0</v>
      </c>
      <c r="O104" s="925">
        <f t="shared" si="13"/>
        <v>0</v>
      </c>
      <c r="Q104" s="926"/>
      <c r="R104" s="945">
        <f t="shared" si="11"/>
        <v>0</v>
      </c>
    </row>
    <row r="105" spans="1:18">
      <c r="A105" s="920" t="str">
        <f>TB!L531</f>
        <v>C_111110</v>
      </c>
      <c r="B105" s="920" t="str">
        <f>TB!M531</f>
        <v>AA - Buildings</v>
      </c>
      <c r="C105" s="920" t="str">
        <f>TB!N531</f>
        <v>OPE_Input</v>
      </c>
      <c r="D105" s="901">
        <f>-TB!S531</f>
        <v>24731406.300000001</v>
      </c>
      <c r="E105" s="921"/>
      <c r="F105" s="922"/>
      <c r="G105" s="901"/>
      <c r="H105" s="940">
        <f t="shared" si="14"/>
        <v>24731406.300000001</v>
      </c>
      <c r="I105" s="901"/>
      <c r="J105" s="923">
        <f t="shared" si="15"/>
        <v>24731406.300000001</v>
      </c>
      <c r="K105" s="921"/>
      <c r="L105" s="901">
        <f t="shared" si="12"/>
        <v>24731406.300000001</v>
      </c>
      <c r="M105" s="921">
        <f>-'Metrolinx - recon. 10_24'!$AY$205</f>
        <v>414778486.13</v>
      </c>
      <c r="N105" s="933">
        <f t="shared" si="10"/>
        <v>-390047079.82999998</v>
      </c>
      <c r="O105" s="925">
        <f t="shared" si="13"/>
        <v>-390047079.82999998</v>
      </c>
      <c r="Q105" s="926">
        <f>'Metrolinx - recon. 10_24'!AV205</f>
        <v>414777321.13</v>
      </c>
      <c r="R105" s="944">
        <f t="shared" si="11"/>
        <v>-390045914.82999998</v>
      </c>
    </row>
    <row r="106" spans="1:18">
      <c r="A106" s="920" t="str">
        <f>TB!L532</f>
        <v>C_111110</v>
      </c>
      <c r="B106" s="920" t="str">
        <f>TB!M532</f>
        <v>AA - Buildings</v>
      </c>
      <c r="C106" s="920" t="str">
        <f>TB!N532</f>
        <v>AMORT</v>
      </c>
      <c r="D106" s="901">
        <f>-TB!S532</f>
        <v>1658752.0000000005</v>
      </c>
      <c r="E106" s="921"/>
      <c r="F106" s="922"/>
      <c r="G106" s="901"/>
      <c r="H106" s="940">
        <f t="shared" si="14"/>
        <v>1658752.0000000005</v>
      </c>
      <c r="I106" s="901"/>
      <c r="J106" s="923">
        <f t="shared" si="15"/>
        <v>1658752.0000000005</v>
      </c>
      <c r="K106" s="921"/>
      <c r="L106" s="901">
        <f t="shared" si="12"/>
        <v>1658752.0000000005</v>
      </c>
      <c r="M106" s="921"/>
      <c r="N106" s="933">
        <f t="shared" si="10"/>
        <v>1658752.0000000005</v>
      </c>
      <c r="O106" s="925">
        <f t="shared" si="13"/>
        <v>1658752.0000000005</v>
      </c>
      <c r="Q106" s="926"/>
      <c r="R106" s="944">
        <f t="shared" si="11"/>
        <v>1658752.0000000005</v>
      </c>
    </row>
    <row r="107" spans="1:18">
      <c r="A107" s="920" t="str">
        <f>TB!L533</f>
        <v>C_111110</v>
      </c>
      <c r="B107" s="920" t="str">
        <f>TB!M533</f>
        <v>AA - Buildings</v>
      </c>
      <c r="C107" s="920" t="str">
        <f>TB!N533</f>
        <v>DISP</v>
      </c>
      <c r="D107" s="901">
        <f>-TB!S533</f>
        <v>-38942.770000000004</v>
      </c>
      <c r="E107" s="921"/>
      <c r="F107" s="922"/>
      <c r="G107" s="901"/>
      <c r="H107" s="940">
        <f t="shared" si="14"/>
        <v>-38942.770000000004</v>
      </c>
      <c r="I107" s="901"/>
      <c r="J107" s="923">
        <f t="shared" si="15"/>
        <v>-38942.770000000004</v>
      </c>
      <c r="K107" s="921"/>
      <c r="L107" s="901">
        <f t="shared" si="12"/>
        <v>-38942.770000000004</v>
      </c>
      <c r="M107" s="921"/>
      <c r="N107" s="933">
        <f t="shared" si="10"/>
        <v>-38942.770000000004</v>
      </c>
      <c r="O107" s="925">
        <f t="shared" si="13"/>
        <v>-38942.770000000004</v>
      </c>
      <c r="Q107" s="926"/>
      <c r="R107" s="944">
        <f t="shared" si="11"/>
        <v>-38942.770000000004</v>
      </c>
    </row>
    <row r="108" spans="1:18">
      <c r="A108" s="920" t="str">
        <f>TB!L534</f>
        <v>C_111110</v>
      </c>
      <c r="B108" s="920" t="str">
        <f>TB!M534</f>
        <v>AA - Buildings</v>
      </c>
      <c r="C108" s="920" t="str">
        <f>TB!N534</f>
        <v>ValOth</v>
      </c>
      <c r="D108" s="901">
        <f>-TB!S534</f>
        <v>0</v>
      </c>
      <c r="E108" s="921"/>
      <c r="F108" s="922"/>
      <c r="G108" s="901"/>
      <c r="H108" s="940">
        <f t="shared" si="14"/>
        <v>0</v>
      </c>
      <c r="I108" s="901"/>
      <c r="J108" s="923">
        <f t="shared" si="15"/>
        <v>0</v>
      </c>
      <c r="K108" s="921"/>
      <c r="L108" s="901">
        <f t="shared" si="12"/>
        <v>0</v>
      </c>
      <c r="M108" s="921"/>
      <c r="N108" s="933">
        <f t="shared" si="10"/>
        <v>0</v>
      </c>
      <c r="O108" s="925">
        <f t="shared" si="13"/>
        <v>0</v>
      </c>
      <c r="Q108" s="926"/>
      <c r="R108" s="926">
        <f t="shared" si="11"/>
        <v>0</v>
      </c>
    </row>
    <row r="109" spans="1:18">
      <c r="A109" s="920" t="str">
        <f>TB!L535</f>
        <v>C_111210</v>
      </c>
      <c r="B109" s="920" t="str">
        <f>TB!M535</f>
        <v>AA - Transportation Infrastructure</v>
      </c>
      <c r="C109" s="920" t="str">
        <f>TB!N535</f>
        <v>OPE_Input</v>
      </c>
      <c r="D109" s="901">
        <f>-TB!S535</f>
        <v>0</v>
      </c>
      <c r="E109" s="921"/>
      <c r="F109" s="922"/>
      <c r="G109" s="901"/>
      <c r="H109" s="940">
        <f t="shared" si="14"/>
        <v>0</v>
      </c>
      <c r="I109" s="901"/>
      <c r="J109" s="923">
        <f t="shared" si="15"/>
        <v>0</v>
      </c>
      <c r="K109" s="921"/>
      <c r="L109" s="901">
        <f t="shared" si="12"/>
        <v>0</v>
      </c>
      <c r="M109" s="921">
        <f>-'Metrolinx - recon. 10_24'!$AY$209</f>
        <v>1274224278.8099999</v>
      </c>
      <c r="N109" s="933">
        <f t="shared" si="10"/>
        <v>-1274224278.8099999</v>
      </c>
      <c r="O109" s="925">
        <f t="shared" si="13"/>
        <v>-1274224278.8099999</v>
      </c>
      <c r="Q109" s="926">
        <f>'Metrolinx - recon. 10_24'!AV209</f>
        <v>1333449498.8099999</v>
      </c>
      <c r="R109" s="946">
        <f t="shared" si="11"/>
        <v>-1333449498.8099999</v>
      </c>
    </row>
    <row r="110" spans="1:18">
      <c r="A110" s="920" t="str">
        <f>TB!L536</f>
        <v>C_111210</v>
      </c>
      <c r="B110" s="920" t="str">
        <f>TB!M536</f>
        <v>AA - Transportation Infrastructure</v>
      </c>
      <c r="C110" s="920" t="str">
        <f>TB!N536</f>
        <v>AMORT</v>
      </c>
      <c r="D110" s="901">
        <f>-TB!S536</f>
        <v>0</v>
      </c>
      <c r="E110" s="921">
        <f>'Metrolinx - recon. 10_24'!AF209</f>
        <v>59225378</v>
      </c>
      <c r="F110" s="922"/>
      <c r="G110" s="901"/>
      <c r="H110" s="940">
        <f t="shared" si="14"/>
        <v>59225378</v>
      </c>
      <c r="I110" s="901"/>
      <c r="J110" s="923">
        <f t="shared" si="15"/>
        <v>59225378</v>
      </c>
      <c r="K110" s="921"/>
      <c r="L110" s="901">
        <f t="shared" si="12"/>
        <v>59225378</v>
      </c>
      <c r="M110" s="921"/>
      <c r="N110" s="933">
        <f t="shared" si="10"/>
        <v>59225378</v>
      </c>
      <c r="O110" s="925">
        <f t="shared" si="13"/>
        <v>59225378</v>
      </c>
      <c r="Q110" s="926"/>
      <c r="R110" s="946">
        <f t="shared" si="11"/>
        <v>59225378</v>
      </c>
    </row>
    <row r="111" spans="1:18">
      <c r="A111" s="920" t="str">
        <f>TB!L537</f>
        <v>C_111210</v>
      </c>
      <c r="B111" s="920" t="str">
        <f>TB!M537</f>
        <v>AA - Transportation Infrastructure</v>
      </c>
      <c r="C111" s="920" t="str">
        <f>TB!N537</f>
        <v>DISP</v>
      </c>
      <c r="D111" s="901">
        <f>-TB!S537</f>
        <v>0</v>
      </c>
      <c r="E111" s="921"/>
      <c r="F111" s="922"/>
      <c r="G111" s="901"/>
      <c r="H111" s="940">
        <f t="shared" si="14"/>
        <v>0</v>
      </c>
      <c r="I111" s="901"/>
      <c r="J111" s="923">
        <f t="shared" si="15"/>
        <v>0</v>
      </c>
      <c r="K111" s="921"/>
      <c r="L111" s="901">
        <f t="shared" si="12"/>
        <v>0</v>
      </c>
      <c r="M111" s="921"/>
      <c r="N111" s="933">
        <f t="shared" ref="N111:N157" si="16">L111-M111</f>
        <v>0</v>
      </c>
      <c r="O111" s="925">
        <f t="shared" si="13"/>
        <v>0</v>
      </c>
      <c r="Q111" s="926"/>
      <c r="R111" s="926">
        <f t="shared" ref="R111:R134" si="17">J111-Q111</f>
        <v>0</v>
      </c>
    </row>
    <row r="112" spans="1:18">
      <c r="A112" s="920" t="str">
        <f>TB!L538</f>
        <v>C_111210</v>
      </c>
      <c r="B112" s="920" t="str">
        <f>TB!M538</f>
        <v>AA - Transportation Infrastructure</v>
      </c>
      <c r="C112" s="920" t="str">
        <f>TB!N538</f>
        <v>ValOth</v>
      </c>
      <c r="D112" s="901">
        <f>-TB!S538</f>
        <v>0</v>
      </c>
      <c r="E112" s="921"/>
      <c r="F112" s="922"/>
      <c r="G112" s="901"/>
      <c r="H112" s="940">
        <f t="shared" si="14"/>
        <v>0</v>
      </c>
      <c r="I112" s="901"/>
      <c r="J112" s="923">
        <f t="shared" si="15"/>
        <v>0</v>
      </c>
      <c r="K112" s="921"/>
      <c r="L112" s="901">
        <f t="shared" si="12"/>
        <v>0</v>
      </c>
      <c r="M112" s="921"/>
      <c r="N112" s="933">
        <f t="shared" si="16"/>
        <v>0</v>
      </c>
      <c r="O112" s="925">
        <f t="shared" si="13"/>
        <v>0</v>
      </c>
      <c r="Q112" s="926"/>
      <c r="R112" s="926">
        <f t="shared" si="17"/>
        <v>0</v>
      </c>
    </row>
    <row r="113" spans="1:18">
      <c r="A113" s="920" t="str">
        <f>TB!L539</f>
        <v>C_111310</v>
      </c>
      <c r="B113" s="920" t="str">
        <f>TB!M539</f>
        <v>AA - Machinery and Equipment</v>
      </c>
      <c r="C113" s="920" t="str">
        <f>TB!N539</f>
        <v>OPE_Input</v>
      </c>
      <c r="D113" s="901">
        <f>-TB!S539</f>
        <v>14589700</v>
      </c>
      <c r="E113" s="921"/>
      <c r="F113" s="922"/>
      <c r="G113" s="901"/>
      <c r="H113" s="940">
        <f t="shared" si="14"/>
        <v>14589700</v>
      </c>
      <c r="I113" s="901"/>
      <c r="J113" s="923">
        <f t="shared" si="15"/>
        <v>14589700</v>
      </c>
      <c r="K113" s="921"/>
      <c r="L113" s="901">
        <f t="shared" si="12"/>
        <v>14589700</v>
      </c>
      <c r="M113" s="921">
        <f>-'Metrolinx - recon. 10_24'!$AY$210</f>
        <v>97059007.239999995</v>
      </c>
      <c r="N113" s="933">
        <f t="shared" si="16"/>
        <v>-82469307.239999995</v>
      </c>
      <c r="O113" s="925">
        <f t="shared" si="13"/>
        <v>-82469307.239999995</v>
      </c>
      <c r="Q113" s="926">
        <f>'Metrolinx - recon. 10_24'!AV210</f>
        <v>97059129.239999995</v>
      </c>
      <c r="R113" s="947">
        <f t="shared" si="17"/>
        <v>-82469429.239999995</v>
      </c>
    </row>
    <row r="114" spans="1:18">
      <c r="A114" s="920" t="str">
        <f>TB!L540</f>
        <v>C_111310</v>
      </c>
      <c r="B114" s="920" t="str">
        <f>TB!M540</f>
        <v>AA - Machinery and Equipment</v>
      </c>
      <c r="C114" s="920" t="str">
        <f>TB!N540</f>
        <v>AMORT</v>
      </c>
      <c r="D114" s="901">
        <f>-TB!S540</f>
        <v>0</v>
      </c>
      <c r="E114" s="921"/>
      <c r="F114" s="922"/>
      <c r="G114" s="901"/>
      <c r="H114" s="940">
        <f t="shared" si="14"/>
        <v>0</v>
      </c>
      <c r="I114" s="901"/>
      <c r="J114" s="923">
        <f t="shared" si="15"/>
        <v>0</v>
      </c>
      <c r="K114" s="921"/>
      <c r="L114" s="901">
        <f t="shared" si="12"/>
        <v>0</v>
      </c>
      <c r="M114" s="921"/>
      <c r="N114" s="933">
        <f t="shared" si="16"/>
        <v>0</v>
      </c>
      <c r="O114" s="925">
        <f t="shared" si="13"/>
        <v>0</v>
      </c>
      <c r="Q114" s="926"/>
      <c r="R114" s="947">
        <f t="shared" si="17"/>
        <v>0</v>
      </c>
    </row>
    <row r="115" spans="1:18">
      <c r="A115" s="920" t="str">
        <f>TB!L541</f>
        <v>C_111310</v>
      </c>
      <c r="B115" s="920" t="str">
        <f>TB!M541</f>
        <v>AA - Machinery and Equipment</v>
      </c>
      <c r="C115" s="920" t="str">
        <f>TB!N541</f>
        <v>DISP</v>
      </c>
      <c r="D115" s="901">
        <f>-TB!S541</f>
        <v>-32255.409999999996</v>
      </c>
      <c r="E115" s="921"/>
      <c r="F115" s="922"/>
      <c r="G115" s="901"/>
      <c r="H115" s="940">
        <f t="shared" si="14"/>
        <v>-32255.409999999996</v>
      </c>
      <c r="I115" s="901"/>
      <c r="J115" s="923">
        <f t="shared" si="15"/>
        <v>-32255.409999999996</v>
      </c>
      <c r="K115" s="921"/>
      <c r="L115" s="901">
        <f t="shared" si="12"/>
        <v>-32255.409999999996</v>
      </c>
      <c r="M115" s="921"/>
      <c r="N115" s="933">
        <f t="shared" si="16"/>
        <v>-32255.409999999996</v>
      </c>
      <c r="O115" s="925">
        <f t="shared" si="13"/>
        <v>-32255.409999999996</v>
      </c>
      <c r="Q115" s="926"/>
      <c r="R115" s="947">
        <f t="shared" si="17"/>
        <v>-32255.409999999996</v>
      </c>
    </row>
    <row r="116" spans="1:18">
      <c r="A116" s="920" t="str">
        <f>TB!L542</f>
        <v>C_111310</v>
      </c>
      <c r="B116" s="920" t="str">
        <f>TB!M542</f>
        <v>AA - Machinery and Equipment</v>
      </c>
      <c r="C116" s="920" t="str">
        <f>TB!N542</f>
        <v>ValOth</v>
      </c>
      <c r="D116" s="901">
        <f>-TB!S542</f>
        <v>0</v>
      </c>
      <c r="E116" s="921"/>
      <c r="F116" s="922"/>
      <c r="G116" s="901"/>
      <c r="H116" s="940">
        <f t="shared" si="14"/>
        <v>0</v>
      </c>
      <c r="I116" s="901"/>
      <c r="J116" s="923">
        <f t="shared" si="15"/>
        <v>0</v>
      </c>
      <c r="K116" s="921"/>
      <c r="L116" s="901">
        <f t="shared" si="12"/>
        <v>0</v>
      </c>
      <c r="M116" s="921"/>
      <c r="N116" s="933">
        <f t="shared" si="16"/>
        <v>0</v>
      </c>
      <c r="O116" s="925">
        <f t="shared" si="13"/>
        <v>0</v>
      </c>
      <c r="Q116" s="926"/>
      <c r="R116" s="926">
        <f t="shared" si="17"/>
        <v>0</v>
      </c>
    </row>
    <row r="117" spans="1:18">
      <c r="A117" s="920" t="str">
        <f>TB!L543</f>
        <v>C_111410</v>
      </c>
      <c r="B117" s="920" t="str">
        <f>TB!M543</f>
        <v>AA - Information Technology</v>
      </c>
      <c r="C117" s="920" t="str">
        <f>TB!N543</f>
        <v>OPE_Input</v>
      </c>
      <c r="D117" s="901">
        <f>-TB!S543</f>
        <v>335991126.94999987</v>
      </c>
      <c r="E117" s="921"/>
      <c r="F117" s="922"/>
      <c r="G117" s="901"/>
      <c r="H117" s="940">
        <f t="shared" si="14"/>
        <v>335991126.94999987</v>
      </c>
      <c r="I117" s="901"/>
      <c r="J117" s="923">
        <f t="shared" si="15"/>
        <v>335991126.94999987</v>
      </c>
      <c r="K117" s="921"/>
      <c r="L117" s="901">
        <f t="shared" si="12"/>
        <v>335991126.94999987</v>
      </c>
      <c r="M117" s="921">
        <f>-'Metrolinx - recon. 10_24'!$AY$211</f>
        <v>315666835.95999998</v>
      </c>
      <c r="N117" s="933">
        <f t="shared" si="16"/>
        <v>20324290.98999989</v>
      </c>
      <c r="O117" s="925">
        <f t="shared" si="13"/>
        <v>20324290.98999989</v>
      </c>
      <c r="Q117" s="926">
        <f>'Metrolinx - recon. 10_24'!AV211</f>
        <v>315667726.95999998</v>
      </c>
      <c r="R117" s="948">
        <f t="shared" si="17"/>
        <v>20323399.98999989</v>
      </c>
    </row>
    <row r="118" spans="1:18">
      <c r="A118" s="920" t="str">
        <f>TB!L544</f>
        <v>C_111410</v>
      </c>
      <c r="B118" s="920" t="str">
        <f>TB!M544</f>
        <v>AA - Information Technology</v>
      </c>
      <c r="C118" s="920" t="str">
        <f>TB!N544</f>
        <v>AMORT</v>
      </c>
      <c r="D118" s="901">
        <f>-TB!S544</f>
        <v>19242328.259999994</v>
      </c>
      <c r="E118" s="921"/>
      <c r="F118" s="922"/>
      <c r="G118" s="901"/>
      <c r="H118" s="940">
        <f t="shared" si="14"/>
        <v>19242328.259999994</v>
      </c>
      <c r="I118" s="901"/>
      <c r="J118" s="923">
        <f t="shared" si="15"/>
        <v>19242328.259999994</v>
      </c>
      <c r="K118" s="921"/>
      <c r="L118" s="901">
        <f t="shared" si="12"/>
        <v>19242328.259999994</v>
      </c>
      <c r="M118" s="921"/>
      <c r="N118" s="933">
        <f t="shared" si="16"/>
        <v>19242328.259999994</v>
      </c>
      <c r="O118" s="925">
        <f t="shared" si="13"/>
        <v>19242328.259999994</v>
      </c>
      <c r="Q118" s="926"/>
      <c r="R118" s="948">
        <f t="shared" si="17"/>
        <v>19242328.259999994</v>
      </c>
    </row>
    <row r="119" spans="1:18">
      <c r="A119" s="920" t="str">
        <f>TB!L545</f>
        <v>C_111410</v>
      </c>
      <c r="B119" s="920" t="str">
        <f>TB!M545</f>
        <v>AA - Information Technology</v>
      </c>
      <c r="C119" s="920" t="str">
        <f>TB!N545</f>
        <v>DISP</v>
      </c>
      <c r="D119" s="901">
        <f>-TB!S545</f>
        <v>0</v>
      </c>
      <c r="E119" s="921"/>
      <c r="F119" s="922"/>
      <c r="G119" s="901"/>
      <c r="H119" s="940">
        <f t="shared" si="14"/>
        <v>0</v>
      </c>
      <c r="I119" s="901"/>
      <c r="J119" s="923">
        <f t="shared" si="15"/>
        <v>0</v>
      </c>
      <c r="K119" s="921"/>
      <c r="L119" s="901">
        <f t="shared" ref="L119:L161" si="18">J119+K119</f>
        <v>0</v>
      </c>
      <c r="M119" s="921"/>
      <c r="N119" s="933">
        <f t="shared" si="16"/>
        <v>0</v>
      </c>
      <c r="O119" s="925">
        <f t="shared" si="13"/>
        <v>0</v>
      </c>
      <c r="Q119" s="926"/>
      <c r="R119" s="948">
        <f t="shared" si="17"/>
        <v>0</v>
      </c>
    </row>
    <row r="120" spans="1:18">
      <c r="A120" s="920" t="str">
        <f>TB!L546</f>
        <v>C_111410</v>
      </c>
      <c r="B120" s="920" t="str">
        <f>TB!M546</f>
        <v>AA - Information Technology</v>
      </c>
      <c r="C120" s="920" t="str">
        <f>TB!N546</f>
        <v>ValOth</v>
      </c>
      <c r="D120" s="901">
        <f>-TB!S546</f>
        <v>0</v>
      </c>
      <c r="E120" s="921"/>
      <c r="F120" s="922"/>
      <c r="G120" s="901"/>
      <c r="H120" s="940">
        <f t="shared" si="14"/>
        <v>0</v>
      </c>
      <c r="I120" s="901"/>
      <c r="J120" s="923">
        <f t="shared" si="15"/>
        <v>0</v>
      </c>
      <c r="K120" s="921"/>
      <c r="L120" s="901">
        <f t="shared" si="18"/>
        <v>0</v>
      </c>
      <c r="M120" s="921"/>
      <c r="N120" s="933">
        <f t="shared" si="16"/>
        <v>0</v>
      </c>
      <c r="O120" s="925">
        <f t="shared" si="13"/>
        <v>0</v>
      </c>
      <c r="Q120" s="926"/>
      <c r="R120" s="926">
        <f t="shared" si="17"/>
        <v>0</v>
      </c>
    </row>
    <row r="121" spans="1:18">
      <c r="A121" s="920" t="str">
        <f>TB!L547</f>
        <v>C_111910</v>
      </c>
      <c r="B121" s="920" t="str">
        <f>TB!M547</f>
        <v>AA - Aircraft</v>
      </c>
      <c r="C121" s="920" t="str">
        <f>TB!N547</f>
        <v>OPE_Input</v>
      </c>
      <c r="D121" s="901">
        <f>-TB!S547</f>
        <v>0</v>
      </c>
      <c r="E121" s="921"/>
      <c r="F121" s="922"/>
      <c r="G121" s="901"/>
      <c r="H121" s="940">
        <f t="shared" si="14"/>
        <v>0</v>
      </c>
      <c r="I121" s="901"/>
      <c r="J121" s="923">
        <f t="shared" si="15"/>
        <v>0</v>
      </c>
      <c r="K121" s="921"/>
      <c r="L121" s="901">
        <f t="shared" si="18"/>
        <v>0</v>
      </c>
      <c r="M121" s="921"/>
      <c r="N121" s="933">
        <f t="shared" si="16"/>
        <v>0</v>
      </c>
      <c r="O121" s="925">
        <f t="shared" si="13"/>
        <v>0</v>
      </c>
      <c r="Q121" s="926"/>
      <c r="R121" s="926">
        <f t="shared" si="17"/>
        <v>0</v>
      </c>
    </row>
    <row r="122" spans="1:18">
      <c r="A122" s="920" t="str">
        <f>TB!L548</f>
        <v>C_111910</v>
      </c>
      <c r="B122" s="920" t="str">
        <f>TB!M548</f>
        <v>AA - Aircraft</v>
      </c>
      <c r="C122" s="920" t="str">
        <f>TB!N548</f>
        <v>AMORT</v>
      </c>
      <c r="D122" s="901">
        <f>-TB!S548</f>
        <v>0</v>
      </c>
      <c r="E122" s="921"/>
      <c r="F122" s="922"/>
      <c r="G122" s="901"/>
      <c r="H122" s="940">
        <f t="shared" si="14"/>
        <v>0</v>
      </c>
      <c r="I122" s="901"/>
      <c r="J122" s="923">
        <f t="shared" si="15"/>
        <v>0</v>
      </c>
      <c r="K122" s="921"/>
      <c r="L122" s="901">
        <f t="shared" si="18"/>
        <v>0</v>
      </c>
      <c r="M122" s="921"/>
      <c r="N122" s="933">
        <f t="shared" si="16"/>
        <v>0</v>
      </c>
      <c r="O122" s="925">
        <f t="shared" si="13"/>
        <v>0</v>
      </c>
      <c r="Q122" s="926"/>
      <c r="R122" s="926">
        <f t="shared" si="17"/>
        <v>0</v>
      </c>
    </row>
    <row r="123" spans="1:18">
      <c r="A123" s="920" t="str">
        <f>TB!L549</f>
        <v>C_111910</v>
      </c>
      <c r="B123" s="920" t="str">
        <f>TB!M549</f>
        <v>AA - Aircraft</v>
      </c>
      <c r="C123" s="920" t="str">
        <f>TB!N549</f>
        <v>DISP</v>
      </c>
      <c r="D123" s="901">
        <f>-TB!S549</f>
        <v>0</v>
      </c>
      <c r="E123" s="921"/>
      <c r="F123" s="922"/>
      <c r="G123" s="901"/>
      <c r="H123" s="940">
        <f t="shared" si="14"/>
        <v>0</v>
      </c>
      <c r="I123" s="901"/>
      <c r="J123" s="923">
        <f t="shared" si="15"/>
        <v>0</v>
      </c>
      <c r="K123" s="921"/>
      <c r="L123" s="901">
        <f t="shared" si="18"/>
        <v>0</v>
      </c>
      <c r="M123" s="921"/>
      <c r="N123" s="933">
        <f t="shared" si="16"/>
        <v>0</v>
      </c>
      <c r="O123" s="925">
        <f t="shared" si="13"/>
        <v>0</v>
      </c>
      <c r="Q123" s="926"/>
      <c r="R123" s="926">
        <f t="shared" si="17"/>
        <v>0</v>
      </c>
    </row>
    <row r="124" spans="1:18">
      <c r="A124" s="920" t="str">
        <f>TB!L550</f>
        <v>C_111910</v>
      </c>
      <c r="B124" s="920" t="str">
        <f>TB!M550</f>
        <v>AA - Aircraft</v>
      </c>
      <c r="C124" s="920" t="str">
        <f>TB!N550</f>
        <v>ValOth</v>
      </c>
      <c r="D124" s="901">
        <f>-TB!S550</f>
        <v>0</v>
      </c>
      <c r="E124" s="921"/>
      <c r="F124" s="922"/>
      <c r="G124" s="901"/>
      <c r="H124" s="940">
        <f t="shared" si="14"/>
        <v>0</v>
      </c>
      <c r="I124" s="901"/>
      <c r="J124" s="923">
        <f t="shared" si="15"/>
        <v>0</v>
      </c>
      <c r="K124" s="921"/>
      <c r="L124" s="901">
        <f t="shared" si="18"/>
        <v>0</v>
      </c>
      <c r="M124" s="921"/>
      <c r="N124" s="933">
        <f t="shared" si="16"/>
        <v>0</v>
      </c>
      <c r="O124" s="925">
        <f t="shared" si="13"/>
        <v>0</v>
      </c>
      <c r="Q124" s="926"/>
      <c r="R124" s="926">
        <f t="shared" si="17"/>
        <v>0</v>
      </c>
    </row>
    <row r="125" spans="1:18">
      <c r="A125" s="920" t="str">
        <f>TB!L551</f>
        <v>C_111999</v>
      </c>
      <c r="B125" s="920" t="str">
        <f>TB!M551</f>
        <v>AA - TCA_Other</v>
      </c>
      <c r="C125" s="920" t="str">
        <f>TB!N551</f>
        <v>OPE_Input</v>
      </c>
      <c r="D125" s="901">
        <f>-TB!S551</f>
        <v>0</v>
      </c>
      <c r="E125" s="921"/>
      <c r="F125" s="922"/>
      <c r="G125" s="901"/>
      <c r="H125" s="940">
        <f t="shared" si="14"/>
        <v>0</v>
      </c>
      <c r="I125" s="901"/>
      <c r="J125" s="923">
        <f t="shared" si="15"/>
        <v>0</v>
      </c>
      <c r="K125" s="921"/>
      <c r="L125" s="901">
        <f t="shared" si="18"/>
        <v>0</v>
      </c>
      <c r="M125" s="921">
        <f>-'Metrolinx - recon. 10_24'!$AY$213</f>
        <v>891203395.75999999</v>
      </c>
      <c r="N125" s="933">
        <f t="shared" si="16"/>
        <v>-891203395.75999999</v>
      </c>
      <c r="O125" s="925">
        <f t="shared" si="13"/>
        <v>-891203395.75999999</v>
      </c>
      <c r="Q125" s="926">
        <f>'Metrolinx - recon. 10_24'!AV213</f>
        <v>831977850.86000001</v>
      </c>
      <c r="R125" s="945">
        <f t="shared" si="17"/>
        <v>-831977850.86000001</v>
      </c>
    </row>
    <row r="126" spans="1:18">
      <c r="A126" s="920" t="str">
        <f>TB!L552</f>
        <v>C_111999</v>
      </c>
      <c r="B126" s="920" t="str">
        <f>TB!M552</f>
        <v>AA - TCA_Other</v>
      </c>
      <c r="C126" s="920" t="str">
        <f>TB!N552</f>
        <v>AMORT</v>
      </c>
      <c r="D126" s="901">
        <f>-TB!S552</f>
        <v>0</v>
      </c>
      <c r="E126" s="921"/>
      <c r="F126" s="922"/>
      <c r="G126" s="901"/>
      <c r="H126" s="940">
        <f t="shared" si="14"/>
        <v>0</v>
      </c>
      <c r="I126" s="901"/>
      <c r="J126" s="923">
        <f t="shared" si="15"/>
        <v>0</v>
      </c>
      <c r="K126" s="921"/>
      <c r="L126" s="901">
        <f t="shared" si="18"/>
        <v>0</v>
      </c>
      <c r="M126" s="921"/>
      <c r="N126" s="933">
        <f t="shared" si="16"/>
        <v>0</v>
      </c>
      <c r="O126" s="925">
        <f t="shared" si="13"/>
        <v>0</v>
      </c>
      <c r="Q126" s="926"/>
      <c r="R126" s="945">
        <f t="shared" si="17"/>
        <v>0</v>
      </c>
    </row>
    <row r="127" spans="1:18">
      <c r="A127" s="920" t="str">
        <f>TB!L553</f>
        <v>C_111999</v>
      </c>
      <c r="B127" s="920" t="str">
        <f>TB!M553</f>
        <v>AA - TCA_Other</v>
      </c>
      <c r="C127" s="920" t="str">
        <f>TB!N553</f>
        <v>DISP</v>
      </c>
      <c r="D127" s="901">
        <f>-TB!S553</f>
        <v>0</v>
      </c>
      <c r="E127" s="921"/>
      <c r="F127" s="922"/>
      <c r="G127" s="901"/>
      <c r="H127" s="940">
        <f t="shared" si="14"/>
        <v>0</v>
      </c>
      <c r="I127" s="901"/>
      <c r="J127" s="923">
        <f t="shared" si="15"/>
        <v>0</v>
      </c>
      <c r="K127" s="921"/>
      <c r="L127" s="901">
        <f t="shared" si="18"/>
        <v>0</v>
      </c>
      <c r="M127" s="921"/>
      <c r="N127" s="933">
        <f t="shared" si="16"/>
        <v>0</v>
      </c>
      <c r="O127" s="925">
        <f t="shared" si="13"/>
        <v>0</v>
      </c>
      <c r="Q127" s="926"/>
      <c r="R127" s="945">
        <f t="shared" si="17"/>
        <v>0</v>
      </c>
    </row>
    <row r="128" spans="1:18">
      <c r="A128" s="920" t="str">
        <f>TB!L554</f>
        <v>C_111999</v>
      </c>
      <c r="B128" s="920" t="str">
        <f>TB!M554</f>
        <v>AA - TCA_Other</v>
      </c>
      <c r="C128" s="920" t="str">
        <f>TB!N554</f>
        <v>ValOth</v>
      </c>
      <c r="D128" s="901">
        <f>-TB!S554</f>
        <v>0</v>
      </c>
      <c r="E128" s="921"/>
      <c r="F128" s="922"/>
      <c r="G128" s="901"/>
      <c r="H128" s="940">
        <f t="shared" si="14"/>
        <v>0</v>
      </c>
      <c r="I128" s="901"/>
      <c r="J128" s="923">
        <f t="shared" si="15"/>
        <v>0</v>
      </c>
      <c r="K128" s="921"/>
      <c r="L128" s="901">
        <f t="shared" si="18"/>
        <v>0</v>
      </c>
      <c r="M128" s="921"/>
      <c r="N128" s="933">
        <f t="shared" si="16"/>
        <v>0</v>
      </c>
      <c r="O128" s="925">
        <f t="shared" si="13"/>
        <v>0</v>
      </c>
      <c r="Q128" s="926"/>
      <c r="R128" s="926">
        <f t="shared" si="17"/>
        <v>0</v>
      </c>
    </row>
    <row r="129" spans="1:18">
      <c r="A129">
        <f>TB!L556</f>
        <v>200110</v>
      </c>
      <c r="B129" t="str">
        <f>TB!M556</f>
        <v>Transfer Payment Payable</v>
      </c>
      <c r="D129" s="901">
        <f>SUMIF(TB!$L$556:$L$890,Consolidation!A129,TB!$S$556:$S$890)</f>
        <v>0</v>
      </c>
      <c r="E129" s="921">
        <f>'Metrolinx - recon. 10_24'!AK77*0+'Metrolinx - recon. 10_24'!AF86</f>
        <v>-944550009</v>
      </c>
      <c r="F129" s="922"/>
      <c r="G129" s="901"/>
      <c r="H129" s="940">
        <f t="shared" si="14"/>
        <v>-944550009</v>
      </c>
      <c r="I129" s="901"/>
      <c r="J129" s="923">
        <f t="shared" si="15"/>
        <v>-944550009</v>
      </c>
      <c r="K129" s="921"/>
      <c r="L129" s="901">
        <f t="shared" si="18"/>
        <v>-944550009</v>
      </c>
      <c r="M129" s="921">
        <f>-'Metrolinx - recon. 10_24'!$AY$77</f>
        <v>-938893752</v>
      </c>
      <c r="N129" s="936">
        <f t="shared" si="16"/>
        <v>-5656257</v>
      </c>
      <c r="O129" s="925">
        <f t="shared" si="13"/>
        <v>-5656257</v>
      </c>
      <c r="P129" t="s">
        <v>1227</v>
      </c>
      <c r="Q129" s="926">
        <f>'Metrolinx - recon. 10_24'!AV77</f>
        <v>-30050729</v>
      </c>
      <c r="R129" s="926">
        <f t="shared" si="17"/>
        <v>-914499280</v>
      </c>
    </row>
    <row r="130" spans="1:18">
      <c r="A130" t="str">
        <f>TB!L557</f>
        <v>200110_IC</v>
      </c>
      <c r="B130" t="str">
        <f>TB!M557</f>
        <v>Transfer Payment Payable_IC</v>
      </c>
      <c r="D130" s="901">
        <f>SUMIF(TB!$L$556:$L$890,Consolidation!A130,TB!$S$556:$S$890)</f>
        <v>0</v>
      </c>
      <c r="E130" s="921"/>
      <c r="F130" s="922"/>
      <c r="G130" s="901"/>
      <c r="H130" s="940">
        <f t="shared" si="14"/>
        <v>0</v>
      </c>
      <c r="I130" s="901">
        <f>-H130</f>
        <v>0</v>
      </c>
      <c r="J130" s="923">
        <f t="shared" si="15"/>
        <v>0</v>
      </c>
      <c r="K130" s="921"/>
      <c r="L130" s="901">
        <f t="shared" si="18"/>
        <v>0</v>
      </c>
      <c r="M130" s="921"/>
      <c r="N130" s="901">
        <f t="shared" si="16"/>
        <v>0</v>
      </c>
      <c r="O130" s="925">
        <f t="shared" si="13"/>
        <v>0</v>
      </c>
      <c r="Q130" s="926"/>
      <c r="R130" s="926">
        <f t="shared" si="17"/>
        <v>0</v>
      </c>
    </row>
    <row r="131" spans="1:18">
      <c r="A131">
        <f>TB!L577</f>
        <v>200210</v>
      </c>
      <c r="B131" t="str">
        <f>TB!M577</f>
        <v>Accrued Interest on Debt</v>
      </c>
      <c r="D131" s="901">
        <f>SUMIF(TB!$L$556:$L$890,Consolidation!A131,TB!$S$556:$S$890)</f>
        <v>0</v>
      </c>
      <c r="E131" s="921"/>
      <c r="F131" s="922"/>
      <c r="G131" s="901"/>
      <c r="H131" s="940">
        <f t="shared" si="14"/>
        <v>0</v>
      </c>
      <c r="I131" s="901"/>
      <c r="J131" s="923">
        <f t="shared" si="15"/>
        <v>0</v>
      </c>
      <c r="K131" s="921"/>
      <c r="L131" s="901">
        <f t="shared" si="18"/>
        <v>0</v>
      </c>
      <c r="M131" s="921"/>
      <c r="N131" s="901">
        <f t="shared" si="16"/>
        <v>0</v>
      </c>
      <c r="O131" s="925">
        <f t="shared" si="13"/>
        <v>0</v>
      </c>
      <c r="Q131" s="926"/>
      <c r="R131" s="926">
        <f t="shared" si="17"/>
        <v>0</v>
      </c>
    </row>
    <row r="132" spans="1:18">
      <c r="A132" t="str">
        <f>TB!L578</f>
        <v>200210_IC</v>
      </c>
      <c r="B132" t="str">
        <f>TB!M578</f>
        <v>Accrued Interest on Debt_IC</v>
      </c>
      <c r="D132" s="901">
        <f>SUMIF(TB!$L$556:$L$890,Consolidation!A132,TB!$S$556:$S$890)</f>
        <v>0</v>
      </c>
      <c r="E132" s="921"/>
      <c r="F132" s="922"/>
      <c r="G132" s="901"/>
      <c r="H132" s="940">
        <f t="shared" si="14"/>
        <v>0</v>
      </c>
      <c r="I132" s="901">
        <f>-H132</f>
        <v>0</v>
      </c>
      <c r="J132" s="923">
        <f t="shared" si="15"/>
        <v>0</v>
      </c>
      <c r="K132" s="921"/>
      <c r="L132" s="901">
        <f t="shared" si="18"/>
        <v>0</v>
      </c>
      <c r="M132" s="921"/>
      <c r="N132" s="901">
        <f t="shared" si="16"/>
        <v>0</v>
      </c>
      <c r="O132" s="925">
        <f t="shared" si="13"/>
        <v>0</v>
      </c>
      <c r="Q132" s="926"/>
      <c r="R132" s="926">
        <f t="shared" si="17"/>
        <v>0</v>
      </c>
    </row>
    <row r="133" spans="1:18" ht="38.25" customHeight="1">
      <c r="A133" s="949">
        <f>TB!L600</f>
        <v>200310</v>
      </c>
      <c r="B133" s="949" t="str">
        <f>TB!M600</f>
        <v>Accrued Salaries, Wages and Benefits (excluding Pensions)</v>
      </c>
      <c r="D133" s="901">
        <f>SUMIF(TB!$L$556:$L$890,Consolidation!A133,TB!$S$556:$S$890)</f>
        <v>144743380.73999998</v>
      </c>
      <c r="E133" s="921"/>
      <c r="F133" s="922"/>
      <c r="G133" s="901"/>
      <c r="H133" s="940">
        <f t="shared" si="14"/>
        <v>144743380.73999998</v>
      </c>
      <c r="I133" s="901"/>
      <c r="J133" s="923">
        <f t="shared" si="15"/>
        <v>144743380.73999998</v>
      </c>
      <c r="K133" s="921"/>
      <c r="L133" s="901">
        <f t="shared" si="18"/>
        <v>144743380.73999998</v>
      </c>
      <c r="M133" s="921">
        <f>-'Metrolinx - recon. 10_24'!$AY$81</f>
        <v>206562575</v>
      </c>
      <c r="N133" s="901">
        <f t="shared" si="16"/>
        <v>-61819194.26000002</v>
      </c>
      <c r="O133" s="925">
        <f t="shared" ref="O133:O157" si="19">J133-M133</f>
        <v>-61819194.26000002</v>
      </c>
      <c r="Q133" s="926">
        <f>'Metrolinx - recon. 10_24'!AV81</f>
        <v>206562574.63999999</v>
      </c>
      <c r="R133" s="926">
        <f t="shared" si="17"/>
        <v>-61819193.900000006</v>
      </c>
    </row>
    <row r="134" spans="1:18">
      <c r="A134">
        <f>TB!L601</f>
        <v>200999</v>
      </c>
      <c r="B134" t="str">
        <f>TB!M601</f>
        <v>Other AP and Accrued Liabilities</v>
      </c>
      <c r="D134" s="901">
        <f>SUMIF(TB!$L$556:$L$890,Consolidation!A134,TB!$S$556:$S$890)</f>
        <v>30531505.59</v>
      </c>
      <c r="E134" s="921">
        <f>'Metrolinx - recon. 10_24'!AF86*0</f>
        <v>0</v>
      </c>
      <c r="F134" s="922"/>
      <c r="G134" s="901"/>
      <c r="H134" s="940">
        <f t="shared" si="14"/>
        <v>30531505.59</v>
      </c>
      <c r="I134" s="901"/>
      <c r="J134" s="923">
        <f>I134+H134</f>
        <v>30531505.59</v>
      </c>
      <c r="K134" s="921"/>
      <c r="L134" s="901">
        <f t="shared" si="18"/>
        <v>30531505.59</v>
      </c>
      <c r="M134" s="921">
        <f>-'Metrolinx - recon. 10_24'!$AY$86</f>
        <v>596174111</v>
      </c>
      <c r="N134" s="924">
        <f t="shared" si="16"/>
        <v>-565642605.40999997</v>
      </c>
      <c r="O134" s="925">
        <f t="shared" si="19"/>
        <v>-565642605.40999997</v>
      </c>
      <c r="Q134" s="926">
        <f>'Metrolinx - recon. 10_24'!AV86</f>
        <v>596174110.63999999</v>
      </c>
      <c r="R134" s="926">
        <f t="shared" si="17"/>
        <v>-565642605.04999995</v>
      </c>
    </row>
    <row r="135" spans="1:18">
      <c r="A135" t="s">
        <v>1236</v>
      </c>
      <c r="B135" t="s">
        <v>1237</v>
      </c>
      <c r="D135" s="901"/>
      <c r="E135" s="921"/>
      <c r="F135" s="922"/>
      <c r="G135" s="901"/>
      <c r="H135" s="940">
        <f t="shared" si="14"/>
        <v>0</v>
      </c>
      <c r="I135" s="901">
        <f>-E135-D135</f>
        <v>0</v>
      </c>
      <c r="J135" s="923">
        <f>I135+H135</f>
        <v>0</v>
      </c>
      <c r="K135" s="921">
        <f>-'Metrolinx - recon. 10_24'!AZ86</f>
        <v>-944550009</v>
      </c>
      <c r="L135" s="901">
        <f t="shared" si="18"/>
        <v>-944550009</v>
      </c>
      <c r="M135" s="921"/>
      <c r="N135" s="924">
        <f t="shared" si="16"/>
        <v>-944550009</v>
      </c>
      <c r="O135" s="925">
        <f t="shared" si="19"/>
        <v>0</v>
      </c>
      <c r="Q135" s="926"/>
      <c r="R135" s="926"/>
    </row>
    <row r="136" spans="1:18">
      <c r="A136" t="s">
        <v>1238</v>
      </c>
      <c r="B136" t="s">
        <v>1239</v>
      </c>
      <c r="D136" s="901"/>
      <c r="E136" s="921"/>
      <c r="F136" s="922"/>
      <c r="G136" s="901"/>
      <c r="H136" s="940">
        <f t="shared" si="14"/>
        <v>0</v>
      </c>
      <c r="I136" s="901"/>
      <c r="J136" s="923">
        <f t="shared" si="15"/>
        <v>0</v>
      </c>
      <c r="K136" s="921"/>
      <c r="L136" s="901">
        <f t="shared" si="18"/>
        <v>0</v>
      </c>
      <c r="M136" s="921"/>
      <c r="N136" s="901">
        <f t="shared" si="16"/>
        <v>0</v>
      </c>
      <c r="O136" s="925">
        <f t="shared" si="19"/>
        <v>0</v>
      </c>
      <c r="Q136" s="926"/>
      <c r="R136" s="926">
        <f t="shared" ref="R136:R163" si="20">J136-Q136</f>
        <v>0</v>
      </c>
    </row>
    <row r="137" spans="1:18" ht="25.5">
      <c r="A137">
        <v>203010</v>
      </c>
      <c r="B137" s="950" t="s">
        <v>1240</v>
      </c>
      <c r="D137" s="901"/>
      <c r="E137" s="921">
        <f>'Metrolinx - recon. 10_24'!AF119</f>
        <v>944550009</v>
      </c>
      <c r="F137" s="922"/>
      <c r="G137" s="901"/>
      <c r="H137" s="940">
        <f t="shared" si="14"/>
        <v>944550009</v>
      </c>
      <c r="I137" s="901"/>
      <c r="J137" s="923">
        <f t="shared" si="15"/>
        <v>944550009</v>
      </c>
      <c r="K137" s="921"/>
      <c r="L137" s="901">
        <f t="shared" si="18"/>
        <v>944550009</v>
      </c>
      <c r="M137" s="921">
        <f>-'Metrolinx - recon. 10_24'!$AY$119</f>
        <v>944550009</v>
      </c>
      <c r="N137" s="901">
        <f t="shared" si="16"/>
        <v>0</v>
      </c>
      <c r="O137" s="925">
        <f t="shared" si="19"/>
        <v>0</v>
      </c>
      <c r="Q137" s="926">
        <f>'Metrolinx - recon. 10_24'!AV119</f>
        <v>944550009</v>
      </c>
      <c r="R137" s="926">
        <f t="shared" si="20"/>
        <v>0</v>
      </c>
    </row>
    <row r="138" spans="1:18" ht="25.5">
      <c r="A138" t="s">
        <v>1241</v>
      </c>
      <c r="B138" s="950" t="s">
        <v>1242</v>
      </c>
      <c r="D138" s="901"/>
      <c r="E138" s="921"/>
      <c r="F138" s="922"/>
      <c r="G138" s="901"/>
      <c r="H138" s="940">
        <f t="shared" si="14"/>
        <v>0</v>
      </c>
      <c r="I138" s="901">
        <f>-H138</f>
        <v>0</v>
      </c>
      <c r="J138" s="923">
        <f t="shared" si="15"/>
        <v>0</v>
      </c>
      <c r="K138" s="921"/>
      <c r="L138" s="901">
        <f t="shared" si="18"/>
        <v>0</v>
      </c>
      <c r="M138" s="921"/>
      <c r="N138" s="901">
        <f t="shared" si="16"/>
        <v>0</v>
      </c>
      <c r="O138" s="925">
        <f t="shared" si="19"/>
        <v>0</v>
      </c>
      <c r="Q138" s="926"/>
      <c r="R138" s="926">
        <f t="shared" si="20"/>
        <v>0</v>
      </c>
    </row>
    <row r="139" spans="1:18">
      <c r="A139" t="str">
        <f>TB!L602</f>
        <v>C_204009</v>
      </c>
      <c r="B139" t="str">
        <f>TB!M602</f>
        <v>DR Other</v>
      </c>
      <c r="C139" t="str">
        <f>TB!N602</f>
        <v>OthAdjs</v>
      </c>
      <c r="D139" s="901">
        <f>TB!S602+TB!S603</f>
        <v>0</v>
      </c>
      <c r="E139" s="921"/>
      <c r="F139" s="922"/>
      <c r="G139" s="901"/>
      <c r="H139" s="940">
        <f t="shared" si="14"/>
        <v>0</v>
      </c>
      <c r="I139" s="901"/>
      <c r="J139" s="923">
        <f t="shared" si="15"/>
        <v>0</v>
      </c>
      <c r="K139" s="921"/>
      <c r="L139" s="901">
        <f t="shared" si="18"/>
        <v>0</v>
      </c>
      <c r="M139" s="921">
        <f>-'Metrolinx - recon. 10_24'!$AY$130</f>
        <v>482631369.24000001</v>
      </c>
      <c r="N139" s="924">
        <f t="shared" si="16"/>
        <v>-482631369.24000001</v>
      </c>
      <c r="O139" s="925">
        <f t="shared" si="19"/>
        <v>-482631369.24000001</v>
      </c>
      <c r="Q139" s="926">
        <f>'Metrolinx - recon. 10_24'!AV137</f>
        <v>983310.94</v>
      </c>
      <c r="R139" s="926">
        <f t="shared" si="20"/>
        <v>-983310.94</v>
      </c>
    </row>
    <row r="140" spans="1:18" s="952" customFormat="1">
      <c r="A140" s="920" t="str">
        <f>TB!L604</f>
        <v>C_204009_IC</v>
      </c>
      <c r="B140" s="920" t="str">
        <f>TB!M604</f>
        <v>DR Other_IC</v>
      </c>
      <c r="C140" s="920" t="str">
        <f>TB!N604</f>
        <v>OPE_Input</v>
      </c>
      <c r="D140" s="901">
        <f>TB!S604+TB!S609+TB!S614+TB!S619+TB!S624+TB!S629+TB!S634+TB!S639+TB!S644+TB!S649+TB!S654+TB!S659+TB!S664+TB!S669+TB!S674+TB!S679+TB!S684+TB!S689+TB!S694+TB!S699</f>
        <v>0</v>
      </c>
      <c r="E140" s="921"/>
      <c r="F140" s="951">
        <f>-D140-E140</f>
        <v>0</v>
      </c>
      <c r="G140" s="901"/>
      <c r="H140" s="940">
        <f t="shared" si="14"/>
        <v>0</v>
      </c>
      <c r="I140" s="901"/>
      <c r="J140" s="923">
        <f t="shared" si="15"/>
        <v>0</v>
      </c>
      <c r="K140" s="921"/>
      <c r="L140" s="901">
        <f t="shared" si="18"/>
        <v>0</v>
      </c>
      <c r="M140" s="921"/>
      <c r="N140" s="901">
        <f t="shared" si="16"/>
        <v>0</v>
      </c>
      <c r="O140" s="925">
        <f t="shared" si="19"/>
        <v>0</v>
      </c>
      <c r="Q140" s="944"/>
      <c r="R140" s="926">
        <f t="shared" si="20"/>
        <v>0</v>
      </c>
    </row>
    <row r="141" spans="1:18" s="952" customFormat="1">
      <c r="A141" s="920" t="str">
        <f>TB!L605</f>
        <v>C_204009_IC</v>
      </c>
      <c r="B141" s="920" t="str">
        <f>TB!M605</f>
        <v>DR Other_IC</v>
      </c>
      <c r="C141" s="920" t="str">
        <f>TB!N605</f>
        <v>Contri_Receivd</v>
      </c>
      <c r="D141" s="901">
        <f>TB!S605+TB!S610+TB!S615+TB!S620+TB!S625+TB!S630+TB!S635+TB!S640+TB!S645+TB!S650+TB!S655+TB!S660+TB!S665+TB!S670+TB!S675+TB!S680+TB!S685+TB!S690+TB!S695+TB!S700</f>
        <v>0</v>
      </c>
      <c r="E141" s="921"/>
      <c r="F141" s="951">
        <f>-D141-E141</f>
        <v>0</v>
      </c>
      <c r="G141" s="901"/>
      <c r="H141" s="940">
        <f t="shared" si="14"/>
        <v>0</v>
      </c>
      <c r="I141" s="901"/>
      <c r="J141" s="923">
        <f t="shared" si="15"/>
        <v>0</v>
      </c>
      <c r="K141" s="921"/>
      <c r="L141" s="901">
        <f t="shared" si="18"/>
        <v>0</v>
      </c>
      <c r="M141" s="921"/>
      <c r="N141" s="901">
        <f t="shared" si="16"/>
        <v>0</v>
      </c>
      <c r="O141" s="925">
        <f t="shared" si="19"/>
        <v>0</v>
      </c>
      <c r="Q141" s="944"/>
      <c r="R141" s="926">
        <f t="shared" si="20"/>
        <v>0</v>
      </c>
    </row>
    <row r="142" spans="1:18" s="952" customFormat="1">
      <c r="A142" s="920" t="str">
        <f>TB!L606</f>
        <v>C_204009_IC</v>
      </c>
      <c r="B142" s="920" t="str">
        <f>TB!M606</f>
        <v>DR Other_IC</v>
      </c>
      <c r="C142" s="920" t="str">
        <f>TB!N606</f>
        <v>RecognContri</v>
      </c>
      <c r="D142" s="901">
        <f>TB!S606+TB!S611+TB!S616+TB!S621+TB!S626+TB!S631+TB!S636+TB!S641+TB!S646+TB!S651+TB!S656+TB!S661+TB!S666+TB!S671+TB!S676+TB!S681+TB!S686+TB!S691+TB!S696+TB!S701</f>
        <v>0</v>
      </c>
      <c r="E142" s="921"/>
      <c r="F142" s="951">
        <f>-D142-E142</f>
        <v>0</v>
      </c>
      <c r="G142" s="901"/>
      <c r="H142" s="940">
        <f t="shared" si="14"/>
        <v>0</v>
      </c>
      <c r="I142" s="901"/>
      <c r="J142" s="923">
        <f t="shared" si="15"/>
        <v>0</v>
      </c>
      <c r="K142" s="921"/>
      <c r="L142" s="901">
        <f t="shared" si="18"/>
        <v>0</v>
      </c>
      <c r="M142" s="921"/>
      <c r="N142" s="901">
        <f t="shared" si="16"/>
        <v>0</v>
      </c>
      <c r="O142" s="925">
        <f t="shared" si="19"/>
        <v>0</v>
      </c>
      <c r="Q142" s="944"/>
      <c r="R142" s="926">
        <f t="shared" si="20"/>
        <v>0</v>
      </c>
    </row>
    <row r="143" spans="1:18" s="952" customFormat="1">
      <c r="A143" s="920" t="str">
        <f>TB!L607</f>
        <v>C_204009_IC</v>
      </c>
      <c r="B143" s="920" t="str">
        <f>TB!M607</f>
        <v>DR Other_IC</v>
      </c>
      <c r="C143" s="920" t="str">
        <f>TB!N607</f>
        <v>IntEarnd</v>
      </c>
      <c r="D143" s="901">
        <f>TB!S607+TB!S612+TB!S617+TB!S622+TB!S627+TB!S632+TB!S637+TB!S642+TB!S647+TB!S652+TB!S657+TB!S662+TB!S667+TB!S672+TB!S677+TB!S682+TB!S687+TB!S692+TB!S697+TB!S702</f>
        <v>0</v>
      </c>
      <c r="E143" s="921"/>
      <c r="F143" s="951">
        <f>-D143-E143</f>
        <v>0</v>
      </c>
      <c r="G143" s="901"/>
      <c r="H143" s="940">
        <f t="shared" si="14"/>
        <v>0</v>
      </c>
      <c r="I143" s="901"/>
      <c r="J143" s="923">
        <f t="shared" si="15"/>
        <v>0</v>
      </c>
      <c r="K143" s="921"/>
      <c r="L143" s="901">
        <f t="shared" si="18"/>
        <v>0</v>
      </c>
      <c r="M143" s="921"/>
      <c r="N143" s="901">
        <f t="shared" si="16"/>
        <v>0</v>
      </c>
      <c r="O143" s="925">
        <f t="shared" si="19"/>
        <v>0</v>
      </c>
      <c r="Q143" s="944"/>
      <c r="R143" s="926">
        <f t="shared" si="20"/>
        <v>0</v>
      </c>
    </row>
    <row r="144" spans="1:18" s="952" customFormat="1">
      <c r="A144" s="920" t="str">
        <f>TB!L608</f>
        <v>C_204009_IC</v>
      </c>
      <c r="B144" s="920" t="str">
        <f>TB!M608</f>
        <v>DR Other_IC</v>
      </c>
      <c r="C144" s="920" t="str">
        <f>TB!N608</f>
        <v>OthAdjs</v>
      </c>
      <c r="D144" s="901">
        <f>TB!S608+TB!S613+TB!S618+TB!S623+TB!S628+TB!S633+TB!S638+TB!S643+TB!S648+TB!S653+TB!S658+TB!S663+TB!S668+TB!S673+TB!S678+TB!S683+TB!S688+TB!S693+TB!S698+TB!S703</f>
        <v>0</v>
      </c>
      <c r="E144" s="921"/>
      <c r="F144" s="951">
        <f>-D144-E144</f>
        <v>0</v>
      </c>
      <c r="G144" s="901"/>
      <c r="H144" s="940">
        <f t="shared" si="14"/>
        <v>0</v>
      </c>
      <c r="I144" s="901"/>
      <c r="J144" s="923">
        <f t="shared" si="15"/>
        <v>0</v>
      </c>
      <c r="K144" s="921"/>
      <c r="L144" s="901">
        <f t="shared" si="18"/>
        <v>0</v>
      </c>
      <c r="M144" s="921"/>
      <c r="N144" s="901">
        <f t="shared" si="16"/>
        <v>0</v>
      </c>
      <c r="O144" s="925">
        <f t="shared" si="19"/>
        <v>0</v>
      </c>
      <c r="Q144" s="944"/>
      <c r="R144" s="926">
        <f t="shared" si="20"/>
        <v>0</v>
      </c>
    </row>
    <row r="145" spans="1:18">
      <c r="A145" t="str">
        <f>TB!L704</f>
        <v>C_204110</v>
      </c>
      <c r="B145" t="str">
        <f>TB!M704</f>
        <v>Deferred Capital Contributions</v>
      </c>
      <c r="C145" t="str">
        <f>TB!N704</f>
        <v>OthAdjs</v>
      </c>
      <c r="D145" s="901">
        <f>TB!S704+TB!S705</f>
        <v>0</v>
      </c>
      <c r="E145" s="921">
        <f>'Metrolinx - recon. 10_24'!AK160</f>
        <v>-32662624</v>
      </c>
      <c r="F145" s="922"/>
      <c r="G145" s="901"/>
      <c r="H145" s="940">
        <f t="shared" si="14"/>
        <v>-32662624</v>
      </c>
      <c r="I145" s="901"/>
      <c r="J145" s="923">
        <f t="shared" si="15"/>
        <v>-32662624</v>
      </c>
      <c r="K145" s="921"/>
      <c r="L145" s="901">
        <f t="shared" si="18"/>
        <v>-32662624</v>
      </c>
      <c r="M145" s="921"/>
      <c r="N145" s="924">
        <f t="shared" si="16"/>
        <v>-32662624</v>
      </c>
      <c r="O145" s="925">
        <f t="shared" si="19"/>
        <v>-32662624</v>
      </c>
      <c r="Q145" s="926">
        <f>'Metrolinx - recon. 10_24'!AV160</f>
        <v>481648058.2845</v>
      </c>
      <c r="R145" s="926">
        <f t="shared" si="20"/>
        <v>-514310682.2845</v>
      </c>
    </row>
    <row r="146" spans="1:18" s="952" customFormat="1">
      <c r="A146" s="920" t="str">
        <f>TB!L706</f>
        <v>C_204110_IC</v>
      </c>
      <c r="B146" s="920" t="str">
        <f>TB!M706</f>
        <v>Deferred Capital Contributions_IC</v>
      </c>
      <c r="C146" s="920" t="str">
        <f>TB!N706</f>
        <v>OPE_Input</v>
      </c>
      <c r="D146" s="901">
        <f>TB!S706+TB!S711+TB!S716+TB!S721+TB!S726+TB!S731+TB!S736+TB!S741+TB!S746+TB!S751+TB!S756+TB!S761+TB!S766+TB!S771+TB!S776+TB!S781+TB!S786+TB!S791+TB!S796+TB!S801</f>
        <v>0</v>
      </c>
      <c r="E146" s="921"/>
      <c r="F146" s="951">
        <f>-D146-E146</f>
        <v>0</v>
      </c>
      <c r="G146" s="901"/>
      <c r="H146" s="940">
        <f t="shared" ref="H146:H159" si="21">D146+E146+F146</f>
        <v>0</v>
      </c>
      <c r="I146" s="901"/>
      <c r="J146" s="923">
        <f t="shared" si="15"/>
        <v>0</v>
      </c>
      <c r="K146" s="921"/>
      <c r="L146" s="901">
        <f t="shared" si="18"/>
        <v>0</v>
      </c>
      <c r="M146" s="921"/>
      <c r="N146" s="901">
        <f t="shared" si="16"/>
        <v>0</v>
      </c>
      <c r="O146" s="925">
        <f t="shared" si="19"/>
        <v>0</v>
      </c>
      <c r="Q146" s="944"/>
      <c r="R146" s="926">
        <f t="shared" si="20"/>
        <v>0</v>
      </c>
    </row>
    <row r="147" spans="1:18" s="952" customFormat="1">
      <c r="A147" s="920" t="str">
        <f>TB!L707</f>
        <v>C_204110_IC</v>
      </c>
      <c r="B147" s="920" t="str">
        <f>TB!M707</f>
        <v>Deferred Capital Contributions_IC</v>
      </c>
      <c r="C147" s="920" t="str">
        <f>TB!N707</f>
        <v>Contri_Receivd</v>
      </c>
      <c r="D147" s="901">
        <f>TB!S707+TB!S712+TB!S717+TB!S722+TB!S727+TB!S732+TB!S737+TB!S742+TB!S747+TB!S752+TB!S757+TB!S762+TB!S767+TB!S772+TB!S777+TB!S782+TB!S787+TB!S792+TB!S797+TB!S802</f>
        <v>0</v>
      </c>
      <c r="E147" s="921"/>
      <c r="F147" s="951">
        <f>-D147-E147</f>
        <v>0</v>
      </c>
      <c r="G147" s="901"/>
      <c r="H147" s="940">
        <f t="shared" si="21"/>
        <v>0</v>
      </c>
      <c r="I147" s="901"/>
      <c r="J147" s="923">
        <f t="shared" ref="J147:J161" si="22">I147+H147</f>
        <v>0</v>
      </c>
      <c r="K147" s="921"/>
      <c r="L147" s="901">
        <f t="shared" si="18"/>
        <v>0</v>
      </c>
      <c r="M147" s="921"/>
      <c r="N147" s="901">
        <f t="shared" si="16"/>
        <v>0</v>
      </c>
      <c r="O147" s="925">
        <f t="shared" si="19"/>
        <v>0</v>
      </c>
      <c r="Q147" s="944"/>
      <c r="R147" s="926">
        <f t="shared" si="20"/>
        <v>0</v>
      </c>
    </row>
    <row r="148" spans="1:18" s="952" customFormat="1">
      <c r="A148" s="920" t="str">
        <f>TB!L708</f>
        <v>C_204110_IC</v>
      </c>
      <c r="B148" s="920" t="str">
        <f>TB!M708</f>
        <v>Deferred Capital Contributions_IC</v>
      </c>
      <c r="C148" s="920" t="str">
        <f>TB!N708</f>
        <v>AmortContri</v>
      </c>
      <c r="D148" s="901">
        <f>TB!S708+TB!S713+TB!S718+TB!S723+TB!S728+TB!S733+TB!S738+TB!S743+TB!S748+TB!S753+TB!S758+TB!S763+TB!S768+TB!S773+TB!S778+TB!S783+TB!S788+TB!S793+TB!S798+TB!S803</f>
        <v>0</v>
      </c>
      <c r="E148" s="921"/>
      <c r="F148" s="951">
        <f>-D148-E148</f>
        <v>0</v>
      </c>
      <c r="G148" s="901"/>
      <c r="H148" s="940">
        <f t="shared" si="21"/>
        <v>0</v>
      </c>
      <c r="I148" s="901"/>
      <c r="J148" s="923">
        <f t="shared" si="22"/>
        <v>0</v>
      </c>
      <c r="K148" s="921"/>
      <c r="L148" s="901">
        <f t="shared" si="18"/>
        <v>0</v>
      </c>
      <c r="M148" s="921"/>
      <c r="N148" s="901">
        <f t="shared" si="16"/>
        <v>0</v>
      </c>
      <c r="O148" s="925">
        <f t="shared" si="19"/>
        <v>0</v>
      </c>
      <c r="Q148" s="944"/>
      <c r="R148" s="926">
        <f t="shared" si="20"/>
        <v>0</v>
      </c>
    </row>
    <row r="149" spans="1:18" s="952" customFormat="1">
      <c r="A149" s="920" t="str">
        <f>TB!L709</f>
        <v>C_204110_IC</v>
      </c>
      <c r="B149" s="920" t="str">
        <f>TB!M709</f>
        <v>Deferred Capital Contributions_IC</v>
      </c>
      <c r="C149" s="920" t="str">
        <f>TB!N709</f>
        <v>IntEarnd</v>
      </c>
      <c r="D149" s="901">
        <f>TB!S709+TB!S714+TB!S719+TB!S724+TB!S729+TB!S734+TB!S739+TB!S744+TB!S749+TB!S754+TB!S759+TB!S764+TB!S769+TB!S774+TB!S779+TB!S784+TB!S789+TB!S794+TB!S799+TB!S804</f>
        <v>0</v>
      </c>
      <c r="E149" s="921"/>
      <c r="F149" s="951">
        <f>-D149-E149</f>
        <v>0</v>
      </c>
      <c r="G149" s="901"/>
      <c r="H149" s="940">
        <f t="shared" si="21"/>
        <v>0</v>
      </c>
      <c r="I149" s="901"/>
      <c r="J149" s="923">
        <f t="shared" si="22"/>
        <v>0</v>
      </c>
      <c r="K149" s="921"/>
      <c r="L149" s="901">
        <f t="shared" si="18"/>
        <v>0</v>
      </c>
      <c r="M149" s="921"/>
      <c r="N149" s="901">
        <f t="shared" si="16"/>
        <v>0</v>
      </c>
      <c r="O149" s="925">
        <f t="shared" si="19"/>
        <v>0</v>
      </c>
      <c r="Q149" s="944"/>
      <c r="R149" s="926">
        <f t="shared" si="20"/>
        <v>0</v>
      </c>
    </row>
    <row r="150" spans="1:18" s="952" customFormat="1">
      <c r="A150" s="920" t="str">
        <f>TB!L710</f>
        <v>C_204110_IC</v>
      </c>
      <c r="B150" s="920" t="str">
        <f>TB!M710</f>
        <v>Deferred Capital Contributions_IC</v>
      </c>
      <c r="C150" s="920" t="str">
        <f>TB!N710</f>
        <v>OthAdjs</v>
      </c>
      <c r="D150" s="901">
        <f>TB!S710+TB!S715+TB!S720+TB!S725+TB!S730+TB!S735+TB!S740+TB!S745+TB!S750+TB!S755+TB!S760+TB!S765+TB!S770+TB!S775+TB!S780+TB!S785+TB!S790+TB!S795+TB!S800+TB!S805</f>
        <v>0</v>
      </c>
      <c r="E150" s="921"/>
      <c r="F150" s="951">
        <f>-D150-E150</f>
        <v>0</v>
      </c>
      <c r="G150" s="901"/>
      <c r="H150" s="940">
        <f t="shared" si="21"/>
        <v>0</v>
      </c>
      <c r="I150" s="901"/>
      <c r="J150" s="923">
        <f t="shared" si="22"/>
        <v>0</v>
      </c>
      <c r="K150" s="921"/>
      <c r="L150" s="901">
        <f t="shared" si="18"/>
        <v>0</v>
      </c>
      <c r="M150" s="921"/>
      <c r="N150" s="901">
        <f t="shared" si="16"/>
        <v>0</v>
      </c>
      <c r="O150" s="925">
        <f t="shared" si="19"/>
        <v>0</v>
      </c>
      <c r="Q150" s="944"/>
      <c r="R150" s="926">
        <f t="shared" si="20"/>
        <v>0</v>
      </c>
    </row>
    <row r="151" spans="1:18">
      <c r="A151">
        <f>TB!L807</f>
        <v>200920</v>
      </c>
      <c r="B151" t="str">
        <f>TB!M807</f>
        <v>Due to Govt of Canada</v>
      </c>
      <c r="D151" s="901">
        <f>SUMIF(TB!$L$556:$L$890,Consolidation!A151,TB!$S$556:$S$890)</f>
        <v>-1027688.0000000001</v>
      </c>
      <c r="E151" s="921"/>
      <c r="F151" s="922"/>
      <c r="G151" s="901"/>
      <c r="H151" s="940">
        <f t="shared" si="21"/>
        <v>-1027688.0000000001</v>
      </c>
      <c r="I151" s="901"/>
      <c r="J151" s="923">
        <f t="shared" si="22"/>
        <v>-1027688.0000000001</v>
      </c>
      <c r="K151" s="921"/>
      <c r="L151" s="901">
        <f t="shared" si="18"/>
        <v>-1027688.0000000001</v>
      </c>
      <c r="M151" s="921"/>
      <c r="N151" s="901">
        <f t="shared" si="16"/>
        <v>-1027688.0000000001</v>
      </c>
      <c r="O151" s="925">
        <f t="shared" si="19"/>
        <v>-1027688.0000000001</v>
      </c>
      <c r="Q151" s="926"/>
      <c r="R151" s="926">
        <f t="shared" si="20"/>
        <v>-1027688.0000000001</v>
      </c>
    </row>
    <row r="152" spans="1:18">
      <c r="A152">
        <f>TB!L828</f>
        <v>201010</v>
      </c>
      <c r="B152" t="str">
        <f>TB!M828</f>
        <v>Debt Issued for Provincial Purpose</v>
      </c>
      <c r="D152" s="901">
        <f>SUMIF(TB!$L$556:$L$890,Consolidation!A152,TB!$S$556:$S$890)</f>
        <v>0</v>
      </c>
      <c r="E152" s="921"/>
      <c r="F152" s="922"/>
      <c r="G152" s="901"/>
      <c r="H152" s="940">
        <f t="shared" si="21"/>
        <v>0</v>
      </c>
      <c r="I152" s="901"/>
      <c r="J152" s="923">
        <f t="shared" si="22"/>
        <v>0</v>
      </c>
      <c r="K152" s="921"/>
      <c r="L152" s="901">
        <f t="shared" si="18"/>
        <v>0</v>
      </c>
      <c r="M152" s="921"/>
      <c r="N152" s="901">
        <f t="shared" si="16"/>
        <v>0</v>
      </c>
      <c r="O152" s="925">
        <f t="shared" si="19"/>
        <v>0</v>
      </c>
      <c r="Q152" s="926"/>
      <c r="R152" s="926">
        <f t="shared" si="20"/>
        <v>0</v>
      </c>
    </row>
    <row r="153" spans="1:18">
      <c r="A153" t="str">
        <f>TB!L829</f>
        <v>201010_IC</v>
      </c>
      <c r="B153" t="str">
        <f>TB!M829</f>
        <v>Debt Issued for Provincial Purpose_IC</v>
      </c>
      <c r="D153" s="901">
        <f>SUMIF(TB!$L$556:$L$890,Consolidation!A153,TB!$S$556:$S$890)</f>
        <v>120000000</v>
      </c>
      <c r="E153" s="921"/>
      <c r="F153" s="922"/>
      <c r="G153" s="901"/>
      <c r="H153" s="940">
        <f t="shared" si="21"/>
        <v>120000000</v>
      </c>
      <c r="I153" s="901">
        <f>-H153</f>
        <v>-120000000</v>
      </c>
      <c r="J153" s="923">
        <f t="shared" si="22"/>
        <v>0</v>
      </c>
      <c r="K153" s="921"/>
      <c r="L153" s="901">
        <f t="shared" si="18"/>
        <v>0</v>
      </c>
      <c r="M153" s="921"/>
      <c r="N153" s="901">
        <f t="shared" si="16"/>
        <v>0</v>
      </c>
      <c r="O153" s="925">
        <f t="shared" si="19"/>
        <v>0</v>
      </c>
      <c r="Q153" s="926"/>
      <c r="R153" s="926">
        <f t="shared" si="20"/>
        <v>0</v>
      </c>
    </row>
    <row r="154" spans="1:18">
      <c r="A154">
        <f>TB!L849</f>
        <v>209055</v>
      </c>
      <c r="B154" t="str">
        <f>TB!M849</f>
        <v>Liability for Contaminated Sites</v>
      </c>
      <c r="D154" s="901">
        <f>SUMIF(TB!$L$556:$L$890,Consolidation!A154,TB!$S$556:$S$890)</f>
        <v>0</v>
      </c>
      <c r="E154" s="921"/>
      <c r="F154" s="922"/>
      <c r="G154" s="901"/>
      <c r="H154" s="940">
        <f t="shared" si="21"/>
        <v>0</v>
      </c>
      <c r="I154" s="901"/>
      <c r="J154" s="923">
        <f t="shared" si="22"/>
        <v>0</v>
      </c>
      <c r="K154" s="921"/>
      <c r="L154" s="901">
        <f t="shared" si="18"/>
        <v>0</v>
      </c>
      <c r="M154" s="921"/>
      <c r="N154" s="901">
        <f t="shared" si="16"/>
        <v>0</v>
      </c>
      <c r="O154" s="925">
        <f t="shared" si="19"/>
        <v>0</v>
      </c>
      <c r="Q154" s="926"/>
      <c r="R154" s="926">
        <f t="shared" si="20"/>
        <v>0</v>
      </c>
    </row>
    <row r="155" spans="1:18">
      <c r="A155" t="str">
        <f>TB!L850</f>
        <v>209055_IC</v>
      </c>
      <c r="B155" t="str">
        <f>TB!M850</f>
        <v>Liability for Contaminated Sites_IC</v>
      </c>
      <c r="D155" s="901">
        <f>SUMIF(TB!$L$556:$L$890,Consolidation!A155,TB!$S$556:$S$890)</f>
        <v>0</v>
      </c>
      <c r="E155" s="921"/>
      <c r="F155" s="922"/>
      <c r="G155" s="901"/>
      <c r="H155" s="940">
        <f t="shared" si="21"/>
        <v>0</v>
      </c>
      <c r="I155" s="901">
        <f>-H155</f>
        <v>0</v>
      </c>
      <c r="J155" s="923">
        <f t="shared" si="22"/>
        <v>0</v>
      </c>
      <c r="K155" s="921"/>
      <c r="L155" s="901">
        <f t="shared" si="18"/>
        <v>0</v>
      </c>
      <c r="M155" s="921"/>
      <c r="N155" s="901">
        <f t="shared" si="16"/>
        <v>0</v>
      </c>
      <c r="O155" s="925">
        <f t="shared" si="19"/>
        <v>0</v>
      </c>
      <c r="Q155" s="926"/>
      <c r="R155" s="926">
        <f t="shared" si="20"/>
        <v>0</v>
      </c>
    </row>
    <row r="156" spans="1:18">
      <c r="A156">
        <f>TB!L806</f>
        <v>209099</v>
      </c>
      <c r="B156" t="str">
        <f>TB!M806</f>
        <v>Other Funds and Liabilities</v>
      </c>
      <c r="D156" s="901">
        <f>SUMIF(TB!$L$556:$L$890,Consolidation!A156,TB!$S$556:$S$890)</f>
        <v>1696327866</v>
      </c>
      <c r="E156" s="921">
        <f>'Metrolinx - recon. 10_24'!K184+'Metrolinx - recon. 10_24'!AK184+'Metrolinx - recon. 10_24'!AK77</f>
        <v>5332705</v>
      </c>
      <c r="F156" s="922"/>
      <c r="G156" s="901"/>
      <c r="H156" s="940">
        <f>D156+E156+F156</f>
        <v>1701660571</v>
      </c>
      <c r="I156" s="901"/>
      <c r="J156" s="923">
        <f>I156+H156</f>
        <v>1701660571</v>
      </c>
      <c r="K156" s="921"/>
      <c r="L156" s="901">
        <f t="shared" si="18"/>
        <v>1701660571</v>
      </c>
      <c r="M156" s="921">
        <f>-'Metrolinx - recon. 10_24'!AY184</f>
        <v>5213905</v>
      </c>
      <c r="N156" s="924">
        <f t="shared" si="16"/>
        <v>1696446666</v>
      </c>
      <c r="O156" s="925">
        <f>J156-M156</f>
        <v>1696446666</v>
      </c>
      <c r="Q156" s="926">
        <f>'Metrolinx - recon. 10_24'!AV184</f>
        <v>35383434</v>
      </c>
      <c r="R156" s="953">
        <f t="shared" si="20"/>
        <v>1666277137</v>
      </c>
    </row>
    <row r="157" spans="1:18">
      <c r="A157" t="str">
        <f>TB!L871</f>
        <v>209099_IC</v>
      </c>
      <c r="B157" t="str">
        <f>TB!M871</f>
        <v>Other Funds and Liabilities-IC</v>
      </c>
      <c r="D157" s="901">
        <f>SUMIF(TB!$L$556:$L$890,Consolidation!A157,TB!$S$556:$S$890)</f>
        <v>0</v>
      </c>
      <c r="E157" s="921">
        <f>'Metrolinx - recon. 10_24'!K185+'Metrolinx - recon. 10_24'!AK185</f>
        <v>-19337081</v>
      </c>
      <c r="F157" s="922"/>
      <c r="G157" s="901"/>
      <c r="H157" s="940">
        <f>D157+E157+F157</f>
        <v>-19337081</v>
      </c>
      <c r="I157" s="901">
        <f>-H157</f>
        <v>19337081</v>
      </c>
      <c r="J157" s="923">
        <f>I157+H157</f>
        <v>0</v>
      </c>
      <c r="K157" s="921">
        <f>-'Metrolinx - recon. 10_24'!AZ184</f>
        <v>-118800</v>
      </c>
      <c r="L157" s="901">
        <f t="shared" si="18"/>
        <v>-118800</v>
      </c>
      <c r="M157" s="921"/>
      <c r="N157" s="924">
        <f t="shared" si="16"/>
        <v>-118800</v>
      </c>
      <c r="O157" s="925">
        <f t="shared" si="19"/>
        <v>0</v>
      </c>
      <c r="Q157" s="926"/>
      <c r="R157" s="926">
        <f t="shared" si="20"/>
        <v>0</v>
      </c>
    </row>
    <row r="158" spans="1:18">
      <c r="A158" s="920" t="str">
        <f>TB!L892</f>
        <v>C_300000</v>
      </c>
      <c r="B158" s="920" t="str">
        <f>TB!M892</f>
        <v>Ending Equity</v>
      </c>
      <c r="C158" s="920" t="str">
        <f>TB!N892</f>
        <v>OPE_Input</v>
      </c>
      <c r="D158" s="901">
        <f>TB!S892</f>
        <v>7680998.3400000837</v>
      </c>
      <c r="E158" s="921">
        <f>'Metrolinx - recon. 10_24'!K215</f>
        <v>-3475</v>
      </c>
      <c r="F158" s="922">
        <f>-F146-F140</f>
        <v>0</v>
      </c>
      <c r="G158" s="901"/>
      <c r="H158" s="940">
        <f t="shared" si="21"/>
        <v>7677523.3400000837</v>
      </c>
      <c r="I158" s="901"/>
      <c r="J158" s="923">
        <f t="shared" si="22"/>
        <v>7677523.3400000837</v>
      </c>
      <c r="K158" s="921"/>
      <c r="L158" s="901">
        <f t="shared" si="18"/>
        <v>7677523.3400000837</v>
      </c>
      <c r="M158" s="921"/>
      <c r="N158" s="954"/>
      <c r="O158" s="954"/>
      <c r="Q158" s="926">
        <f>'Metrolinx - recon. 10_24'!AV214+'Metrolinx - recon. 10_24'!AV215</f>
        <v>11300272405.389999</v>
      </c>
      <c r="R158" s="953">
        <f t="shared" si="20"/>
        <v>-11292594882.049999</v>
      </c>
    </row>
    <row r="159" spans="1:18">
      <c r="A159" s="920">
        <f>TB!L893</f>
        <v>300010</v>
      </c>
      <c r="B159" s="920" t="str">
        <f>TB!M893</f>
        <v>Ending Equity</v>
      </c>
      <c r="C159" s="920" t="str">
        <f>TB!N893</f>
        <v>OCI_Adjs</v>
      </c>
      <c r="D159" s="901" t="e">
        <f>SUMIF(TB!$L$892:$L$897,Consolidation!A159,TB!$S$892:$S$897)</f>
        <v>#REF!</v>
      </c>
      <c r="E159" s="921"/>
      <c r="F159" s="922" t="e">
        <f>-D159-E159</f>
        <v>#REF!</v>
      </c>
      <c r="G159" s="901"/>
      <c r="H159" s="940" t="e">
        <f t="shared" si="21"/>
        <v>#REF!</v>
      </c>
      <c r="I159" s="901"/>
      <c r="J159" s="923" t="e">
        <f t="shared" si="22"/>
        <v>#REF!</v>
      </c>
      <c r="K159" s="921"/>
      <c r="L159" s="901" t="e">
        <f t="shared" si="18"/>
        <v>#REF!</v>
      </c>
      <c r="M159" s="921"/>
      <c r="N159" s="954"/>
      <c r="O159" s="954"/>
      <c r="Q159" s="926"/>
      <c r="R159" s="926" t="e">
        <f t="shared" si="20"/>
        <v>#REF!</v>
      </c>
    </row>
    <row r="160" spans="1:18">
      <c r="A160" s="920" t="str">
        <f>TB!L897</f>
        <v>C_300000</v>
      </c>
      <c r="B160" s="920" t="str">
        <f>TB!M897</f>
        <v>Ending Equity</v>
      </c>
      <c r="C160" s="920" t="str">
        <f>TB!N897</f>
        <v>OthAdjs</v>
      </c>
      <c r="D160" s="901">
        <f>TB!S897</f>
        <v>0</v>
      </c>
      <c r="E160" s="921">
        <f>'Metrolinx - recon. 10_24'!K225</f>
        <v>3475</v>
      </c>
      <c r="F160" s="922">
        <f>-D160-E160</f>
        <v>-3475</v>
      </c>
      <c r="G160" s="901"/>
      <c r="H160" s="940">
        <f>D160+E160+F160</f>
        <v>0</v>
      </c>
      <c r="I160" s="901"/>
      <c r="J160" s="923">
        <f t="shared" si="22"/>
        <v>0</v>
      </c>
      <c r="K160" s="921"/>
      <c r="L160" s="901">
        <f t="shared" si="18"/>
        <v>0</v>
      </c>
      <c r="M160" s="921"/>
      <c r="N160" s="954"/>
      <c r="O160" s="954"/>
      <c r="Q160" s="926"/>
      <c r="R160" s="926">
        <f t="shared" si="20"/>
        <v>0</v>
      </c>
    </row>
    <row r="161" spans="1:18">
      <c r="A161" s="920">
        <v>310040</v>
      </c>
      <c r="B161" s="927" t="s">
        <v>1243</v>
      </c>
      <c r="C161" s="920"/>
      <c r="D161" s="901"/>
      <c r="E161" s="921">
        <f>'Metrolinx - recon. 10_24'!AF236+'Metrolinx - recon. 10_24'!AK236</f>
        <v>472721294</v>
      </c>
      <c r="F161" s="922"/>
      <c r="G161" s="901"/>
      <c r="H161" s="940">
        <f>D161+E161+F161</f>
        <v>472721294</v>
      </c>
      <c r="I161" s="901"/>
      <c r="J161" s="923">
        <f t="shared" si="22"/>
        <v>472721294</v>
      </c>
      <c r="K161" s="921"/>
      <c r="L161" s="901">
        <f t="shared" si="18"/>
        <v>472721294</v>
      </c>
      <c r="M161" s="921"/>
      <c r="N161" s="954"/>
      <c r="O161" s="954"/>
      <c r="Q161" s="926">
        <f>'Metrolinx - recon. 10_24'!AV236</f>
        <v>472721294</v>
      </c>
      <c r="R161" s="926">
        <f t="shared" si="20"/>
        <v>0</v>
      </c>
    </row>
    <row r="162" spans="1:18" s="956" customFormat="1" ht="17.25" customHeight="1">
      <c r="A162" s="955"/>
      <c r="B162" s="955" t="s">
        <v>1244</v>
      </c>
      <c r="D162" s="957"/>
      <c r="E162" s="957"/>
      <c r="F162" s="957">
        <f>+D13+D14+(-F149-F143)-D38-D39+E13+E14-E38-E39</f>
        <v>115905466.90000001</v>
      </c>
      <c r="G162" s="957">
        <f>G38</f>
        <v>-115905466.89999999</v>
      </c>
      <c r="H162" s="957"/>
      <c r="I162" s="957" t="e">
        <f>SUM(I4:I26)-SUM(I27:I43)+SUM(I44:I46)-SUM(I47:I128)+SUM(I129:I161)</f>
        <v>#VALUE!</v>
      </c>
      <c r="J162" s="957"/>
      <c r="K162" s="957">
        <f>SUM(K4:K26)-SUM(K27:K43)+SUM(K44:K46)-SUM(K47:K128)+SUM(K129:K161)</f>
        <v>1992950051</v>
      </c>
      <c r="L162" s="957"/>
      <c r="M162" s="957"/>
      <c r="N162" s="957"/>
      <c r="O162" s="925"/>
      <c r="Q162" s="958"/>
      <c r="R162" s="926">
        <f t="shared" si="20"/>
        <v>0</v>
      </c>
    </row>
    <row r="163" spans="1:18" s="959" customFormat="1">
      <c r="B163" s="959" t="s">
        <v>1245</v>
      </c>
      <c r="D163" s="959" t="e">
        <f>SUM(D47:D104)-SUM(D105:D128)-TB!S341+SUM(D129:D157)-TB!S555+SUM(D158:D161)-TB!S891-TB!S5+SUM(Consolidation!D4:D26)-2*SUM(D44:D46)+SUM(D27:D46)-TB!S179</f>
        <v>#REF!</v>
      </c>
      <c r="E163" s="959">
        <f>-SUM(E4:E26)+SUM(E27:E104)-SUM(E105:E128)-SUM(E129:E161)</f>
        <v>0</v>
      </c>
      <c r="G163" s="959">
        <f>G162+F162</f>
        <v>0</v>
      </c>
      <c r="K163" s="959" t="e">
        <f>+I162+K162</f>
        <v>#VALUE!</v>
      </c>
      <c r="N163" s="959" t="e">
        <f>N164-N165+N166-N167</f>
        <v>#VALUE!</v>
      </c>
      <c r="O163" s="960"/>
      <c r="R163" s="926">
        <f t="shared" si="20"/>
        <v>0</v>
      </c>
    </row>
    <row r="164" spans="1:18">
      <c r="B164" s="738" t="s">
        <v>1246</v>
      </c>
      <c r="D164" s="961">
        <f>SUM(D4:D26)-TB!S5</f>
        <v>0</v>
      </c>
      <c r="J164" s="901">
        <f>SUM(J4:J26)-SUM('Metrolinx - recon. 10_24'!$AV$240:$AV$348)+'Metrolinx - recon. 10_24'!$AV$341</f>
        <v>-529999244.56550026</v>
      </c>
      <c r="L164" s="901"/>
      <c r="N164" s="901">
        <f>SUM(N4:N26)</f>
        <v>-529997961.96999997</v>
      </c>
      <c r="O164" s="925"/>
      <c r="P164" t="s">
        <v>1247</v>
      </c>
      <c r="Q164" s="926"/>
      <c r="R164" s="926"/>
    </row>
    <row r="165" spans="1:18">
      <c r="B165" s="738" t="s">
        <v>1248</v>
      </c>
      <c r="D165" s="961" t="e">
        <f>SUM(D27:D46)-TB!S179-2*SUM(D44:D46)</f>
        <v>#VALUE!</v>
      </c>
      <c r="J165" s="901" t="e">
        <f>SUM(J27:J42)-SUM(J44:J46)-SUM('Metrolinx - recon. 10_24'!$AV$349:$AV$404)</f>
        <v>#VALUE!</v>
      </c>
      <c r="L165" s="901"/>
      <c r="N165" s="901" t="e">
        <f>SUM(N24:N47)</f>
        <v>#VALUE!</v>
      </c>
      <c r="O165" s="925"/>
      <c r="P165" s="922"/>
      <c r="Q165" s="926"/>
      <c r="R165" s="926"/>
    </row>
    <row r="166" spans="1:18">
      <c r="B166" s="738" t="s">
        <v>1249</v>
      </c>
      <c r="D166" s="961">
        <f>SUM(D47:D104)-SUM(D105:D128)-TB!S341</f>
        <v>0</v>
      </c>
      <c r="J166" s="901" t="e">
        <f>-SUM(J105:J128)+SUM(J47:J104)-SUM('Metrolinx - recon. 10_24'!$AV$11:$AV$75)-(SUM('Metrolinx - recon. 10_24'!$AV$194:$AV$204)-SUM('Metrolinx - recon. 10_24'!$AV$205:$AV$213))</f>
        <v>#REF!</v>
      </c>
      <c r="L166" s="901"/>
      <c r="N166" s="901" t="e">
        <f>SUM(N47:N128)</f>
        <v>#REF!</v>
      </c>
      <c r="O166" s="925"/>
      <c r="P166" t="s">
        <v>1227</v>
      </c>
      <c r="Q166" s="926"/>
      <c r="R166" s="926"/>
    </row>
    <row r="167" spans="1:18">
      <c r="B167" s="738" t="s">
        <v>1250</v>
      </c>
      <c r="D167" s="961">
        <f>SUM(D129:D157)-TB!S555</f>
        <v>0</v>
      </c>
      <c r="J167" s="901">
        <f>SUM(J129:J157)-SUM('Metrolinx - recon. 10_24'!$AV$77:$AV$193)+'Metrolinx - recon. 10_24'!$AV$88+'Metrolinx - recon. 10_24'!$AV$191</f>
        <v>-392005623.17450011</v>
      </c>
      <c r="L167" s="901"/>
      <c r="N167" s="901">
        <f>SUM(N129:N157)</f>
        <v>-397661880.91000009</v>
      </c>
      <c r="O167" s="925"/>
      <c r="P167" t="s">
        <v>1227</v>
      </c>
      <c r="Q167" s="926"/>
      <c r="R167" s="926"/>
    </row>
    <row r="168" spans="1:18">
      <c r="B168" s="738" t="s">
        <v>1251</v>
      </c>
      <c r="D168" s="961" t="e">
        <f>SUM(D158:D161)-TB!S891</f>
        <v>#REF!</v>
      </c>
      <c r="J168" s="901" t="e">
        <f>SUM(J158:J161)-SUM('Metrolinx - recon. 10_24'!$AV$214:$AV$239)+'Metrolinx - recon. 10_24'!$AV$223</f>
        <v>#REF!</v>
      </c>
      <c r="L168" s="901"/>
      <c r="Q168" s="926"/>
      <c r="R168" s="926"/>
    </row>
    <row r="169" spans="1:18">
      <c r="B169" s="737"/>
      <c r="D169" s="901"/>
      <c r="Q169" s="926"/>
      <c r="R169" s="926"/>
    </row>
    <row r="170" spans="1:18">
      <c r="D170" s="901"/>
      <c r="Q170" s="926"/>
      <c r="R170" s="926"/>
    </row>
    <row r="171" spans="1:18">
      <c r="D171" s="901"/>
      <c r="Q171" s="926"/>
      <c r="R171" s="926"/>
    </row>
    <row r="172" spans="1:18">
      <c r="D172" s="901"/>
      <c r="Q172" s="926"/>
      <c r="R172" s="926"/>
    </row>
    <row r="173" spans="1:18">
      <c r="D173" s="901"/>
      <c r="Q173" s="926"/>
      <c r="R173" s="926"/>
    </row>
    <row r="174" spans="1:18">
      <c r="D174" s="901"/>
      <c r="Q174" s="926"/>
      <c r="R174" s="926"/>
    </row>
    <row r="175" spans="1:18">
      <c r="D175" s="901"/>
      <c r="Q175" s="926"/>
      <c r="R175" s="926"/>
    </row>
    <row r="176" spans="1:18">
      <c r="D176" s="901"/>
      <c r="Q176" s="926"/>
      <c r="R176" s="926"/>
    </row>
    <row r="177" spans="4:18">
      <c r="D177" s="901"/>
      <c r="Q177" s="926"/>
      <c r="R177" s="926"/>
    </row>
    <row r="178" spans="4:18">
      <c r="D178" s="901"/>
      <c r="Q178" s="926"/>
      <c r="R178" s="926"/>
    </row>
    <row r="179" spans="4:18">
      <c r="D179" s="901"/>
      <c r="Q179" s="926"/>
      <c r="R179" s="926"/>
    </row>
    <row r="180" spans="4:18">
      <c r="D180" s="901"/>
      <c r="Q180" s="926"/>
      <c r="R180" s="926"/>
    </row>
    <row r="181" spans="4:18">
      <c r="D181" s="901"/>
      <c r="Q181" s="926"/>
      <c r="R181" s="926"/>
    </row>
    <row r="182" spans="4:18">
      <c r="D182" s="901"/>
      <c r="Q182" s="926"/>
      <c r="R182" s="926"/>
    </row>
    <row r="183" spans="4:18">
      <c r="D183" s="901"/>
      <c r="Q183" s="926"/>
      <c r="R183" s="926"/>
    </row>
    <row r="184" spans="4:18">
      <c r="D184" s="901"/>
      <c r="Q184" s="926"/>
      <c r="R184" s="926"/>
    </row>
    <row r="185" spans="4:18">
      <c r="D185" s="901"/>
      <c r="Q185" s="926"/>
      <c r="R185" s="926"/>
    </row>
    <row r="186" spans="4:18">
      <c r="D186" s="901"/>
      <c r="Q186" s="926"/>
      <c r="R186" s="926"/>
    </row>
    <row r="187" spans="4:18">
      <c r="D187" s="901"/>
      <c r="Q187" s="926"/>
      <c r="R187" s="926"/>
    </row>
    <row r="188" spans="4:18">
      <c r="D188" s="901"/>
      <c r="Q188" s="926"/>
      <c r="R188" s="926"/>
    </row>
    <row r="189" spans="4:18">
      <c r="D189" s="901"/>
      <c r="Q189" s="926"/>
      <c r="R189" s="926"/>
    </row>
    <row r="190" spans="4:18">
      <c r="D190" s="901"/>
      <c r="Q190" s="926"/>
      <c r="R190" s="926"/>
    </row>
    <row r="191" spans="4:18">
      <c r="D191" s="901"/>
      <c r="Q191" s="926"/>
      <c r="R191" s="926"/>
    </row>
    <row r="192" spans="4:18">
      <c r="D192" s="901"/>
      <c r="Q192" s="926"/>
      <c r="R192" s="926"/>
    </row>
    <row r="193" spans="4:18">
      <c r="D193" s="901"/>
      <c r="Q193" s="926"/>
      <c r="R193" s="926"/>
    </row>
    <row r="194" spans="4:18">
      <c r="D194" s="901"/>
      <c r="Q194" s="926"/>
      <c r="R194" s="926"/>
    </row>
    <row r="195" spans="4:18">
      <c r="D195" s="901"/>
      <c r="Q195" s="926"/>
      <c r="R195" s="926"/>
    </row>
    <row r="196" spans="4:18">
      <c r="D196" s="901"/>
      <c r="Q196" s="926"/>
      <c r="R196" s="926"/>
    </row>
    <row r="197" spans="4:18">
      <c r="D197" s="901"/>
      <c r="Q197" s="926"/>
      <c r="R197" s="926"/>
    </row>
    <row r="198" spans="4:18">
      <c r="D198" s="901"/>
      <c r="Q198" s="926"/>
      <c r="R198" s="926"/>
    </row>
    <row r="199" spans="4:18">
      <c r="D199" s="901"/>
      <c r="Q199" s="926"/>
      <c r="R199" s="926"/>
    </row>
    <row r="200" spans="4:18">
      <c r="D200" s="901"/>
      <c r="Q200" s="926"/>
      <c r="R200" s="926"/>
    </row>
    <row r="201" spans="4:18">
      <c r="D201" s="901"/>
      <c r="Q201" s="926"/>
      <c r="R201" s="926"/>
    </row>
    <row r="202" spans="4:18">
      <c r="D202" s="901"/>
      <c r="Q202" s="926"/>
      <c r="R202" s="926"/>
    </row>
    <row r="203" spans="4:18">
      <c r="D203" s="901"/>
      <c r="Q203" s="926"/>
      <c r="R203" s="926"/>
    </row>
    <row r="204" spans="4:18">
      <c r="D204" s="901"/>
      <c r="Q204" s="926"/>
      <c r="R204" s="926"/>
    </row>
    <row r="205" spans="4:18">
      <c r="D205" s="901"/>
      <c r="Q205" s="926"/>
      <c r="R205" s="926"/>
    </row>
    <row r="206" spans="4:18">
      <c r="D206" s="901"/>
      <c r="Q206" s="926"/>
      <c r="R206" s="926"/>
    </row>
    <row r="207" spans="4:18">
      <c r="D207" s="901"/>
      <c r="Q207" s="926"/>
      <c r="R207" s="926"/>
    </row>
    <row r="208" spans="4:18">
      <c r="D208" s="901"/>
      <c r="Q208" s="926"/>
      <c r="R208" s="926"/>
    </row>
    <row r="209" spans="4:18">
      <c r="D209" s="901"/>
      <c r="Q209" s="926"/>
      <c r="R209" s="926"/>
    </row>
    <row r="210" spans="4:18">
      <c r="D210" s="901"/>
      <c r="Q210" s="926"/>
      <c r="R210" s="926"/>
    </row>
    <row r="211" spans="4:18">
      <c r="D211" s="901"/>
      <c r="Q211" s="926"/>
      <c r="R211" s="926"/>
    </row>
    <row r="212" spans="4:18">
      <c r="D212" s="901"/>
      <c r="Q212" s="926"/>
      <c r="R212" s="926"/>
    </row>
    <row r="213" spans="4:18">
      <c r="D213" s="901"/>
      <c r="Q213" s="926"/>
      <c r="R213" s="926"/>
    </row>
    <row r="214" spans="4:18">
      <c r="D214" s="901"/>
      <c r="Q214" s="926"/>
      <c r="R214" s="926"/>
    </row>
    <row r="215" spans="4:18">
      <c r="D215" s="901"/>
      <c r="Q215" s="926"/>
      <c r="R215" s="926"/>
    </row>
    <row r="216" spans="4:18">
      <c r="D216" s="901"/>
      <c r="Q216" s="926"/>
      <c r="R216" s="926"/>
    </row>
    <row r="217" spans="4:18">
      <c r="D217" s="901"/>
      <c r="Q217" s="926"/>
      <c r="R217" s="926"/>
    </row>
    <row r="218" spans="4:18">
      <c r="D218" s="901"/>
      <c r="Q218" s="926"/>
      <c r="R218" s="926"/>
    </row>
    <row r="219" spans="4:18">
      <c r="D219" s="901"/>
      <c r="Q219" s="926"/>
      <c r="R219" s="926"/>
    </row>
    <row r="220" spans="4:18">
      <c r="D220" s="901"/>
      <c r="Q220" s="926"/>
      <c r="R220" s="926"/>
    </row>
    <row r="221" spans="4:18">
      <c r="D221" s="901"/>
      <c r="Q221" s="926"/>
      <c r="R221" s="926"/>
    </row>
    <row r="222" spans="4:18">
      <c r="D222" s="901"/>
      <c r="Q222" s="926"/>
      <c r="R222" s="926"/>
    </row>
    <row r="223" spans="4:18">
      <c r="D223" s="901"/>
      <c r="Q223" s="926"/>
      <c r="R223" s="926"/>
    </row>
    <row r="224" spans="4:18">
      <c r="D224" s="901"/>
      <c r="Q224" s="926"/>
      <c r="R224" s="926"/>
    </row>
    <row r="225" spans="4:18">
      <c r="D225" s="901"/>
      <c r="Q225" s="926"/>
      <c r="R225" s="926"/>
    </row>
    <row r="226" spans="4:18">
      <c r="D226" s="901"/>
      <c r="Q226" s="926"/>
      <c r="R226" s="926"/>
    </row>
    <row r="227" spans="4:18">
      <c r="D227" s="901"/>
      <c r="Q227" s="926"/>
      <c r="R227" s="926"/>
    </row>
    <row r="228" spans="4:18">
      <c r="D228" s="901"/>
      <c r="Q228" s="926"/>
      <c r="R228" s="926"/>
    </row>
    <row r="229" spans="4:18">
      <c r="D229" s="901"/>
      <c r="Q229" s="926"/>
      <c r="R229" s="926"/>
    </row>
    <row r="230" spans="4:18">
      <c r="D230" s="901"/>
      <c r="Q230" s="926"/>
      <c r="R230" s="926"/>
    </row>
    <row r="231" spans="4:18">
      <c r="D231" s="901"/>
      <c r="Q231" s="926"/>
      <c r="R231" s="926"/>
    </row>
    <row r="232" spans="4:18">
      <c r="D232" s="901"/>
      <c r="Q232" s="926"/>
      <c r="R232" s="926"/>
    </row>
    <row r="233" spans="4:18">
      <c r="D233" s="901"/>
      <c r="Q233" s="926"/>
      <c r="R233" s="926"/>
    </row>
    <row r="234" spans="4:18">
      <c r="D234" s="901"/>
      <c r="Q234" s="926"/>
      <c r="R234" s="926"/>
    </row>
    <row r="235" spans="4:18">
      <c r="D235" s="901"/>
      <c r="Q235" s="926"/>
      <c r="R235" s="926"/>
    </row>
    <row r="236" spans="4:18">
      <c r="D236" s="901"/>
      <c r="Q236" s="926"/>
      <c r="R236" s="926"/>
    </row>
    <row r="237" spans="4:18">
      <c r="D237" s="901"/>
      <c r="Q237" s="926"/>
      <c r="R237" s="926"/>
    </row>
    <row r="238" spans="4:18">
      <c r="D238" s="901"/>
      <c r="Q238" s="926"/>
      <c r="R238" s="926"/>
    </row>
    <row r="239" spans="4:18">
      <c r="D239" s="901"/>
      <c r="Q239" s="926"/>
      <c r="R239" s="926"/>
    </row>
    <row r="240" spans="4:18">
      <c r="D240" s="901"/>
      <c r="Q240" s="926"/>
      <c r="R240" s="926"/>
    </row>
    <row r="241" spans="4:18">
      <c r="D241" s="901"/>
      <c r="Q241" s="926"/>
      <c r="R241" s="926"/>
    </row>
    <row r="242" spans="4:18">
      <c r="D242" s="901"/>
      <c r="Q242" s="926"/>
      <c r="R242" s="926"/>
    </row>
    <row r="243" spans="4:18">
      <c r="D243" s="901"/>
      <c r="Q243" s="926"/>
      <c r="R243" s="926"/>
    </row>
    <row r="244" spans="4:18">
      <c r="D244" s="901"/>
      <c r="Q244" s="926"/>
      <c r="R244" s="926"/>
    </row>
    <row r="245" spans="4:18">
      <c r="D245" s="901"/>
      <c r="Q245" s="926"/>
      <c r="R245" s="926"/>
    </row>
    <row r="246" spans="4:18">
      <c r="D246" s="901"/>
      <c r="Q246" s="926"/>
      <c r="R246" s="926"/>
    </row>
    <row r="247" spans="4:18">
      <c r="D247" s="901"/>
      <c r="Q247" s="926"/>
      <c r="R247" s="926"/>
    </row>
    <row r="248" spans="4:18">
      <c r="D248" s="901"/>
      <c r="Q248" s="926"/>
      <c r="R248" s="926"/>
    </row>
    <row r="249" spans="4:18">
      <c r="D249" s="901"/>
      <c r="Q249" s="926"/>
      <c r="R249" s="926"/>
    </row>
    <row r="250" spans="4:18">
      <c r="D250" s="901"/>
      <c r="Q250" s="926"/>
      <c r="R250" s="926"/>
    </row>
    <row r="251" spans="4:18">
      <c r="D251" s="901"/>
      <c r="Q251" s="926"/>
      <c r="R251" s="926"/>
    </row>
    <row r="252" spans="4:18">
      <c r="D252" s="901"/>
      <c r="Q252" s="926"/>
      <c r="R252" s="926"/>
    </row>
    <row r="253" spans="4:18">
      <c r="D253" s="901"/>
      <c r="Q253" s="926"/>
      <c r="R253" s="926"/>
    </row>
    <row r="254" spans="4:18">
      <c r="D254" s="901"/>
      <c r="Q254" s="926"/>
      <c r="R254" s="926"/>
    </row>
    <row r="255" spans="4:18">
      <c r="D255" s="901"/>
      <c r="Q255" s="926"/>
      <c r="R255" s="926"/>
    </row>
    <row r="256" spans="4:18">
      <c r="D256" s="901"/>
      <c r="Q256" s="926"/>
      <c r="R256" s="926"/>
    </row>
    <row r="257" spans="4:4">
      <c r="D257" s="901"/>
    </row>
    <row r="258" spans="4:4">
      <c r="D258" s="901"/>
    </row>
    <row r="259" spans="4:4">
      <c r="D259" s="901"/>
    </row>
    <row r="260" spans="4:4">
      <c r="D260" s="901"/>
    </row>
    <row r="261" spans="4:4">
      <c r="D261" s="901"/>
    </row>
    <row r="262" spans="4:4">
      <c r="D262" s="901"/>
    </row>
    <row r="263" spans="4:4">
      <c r="D263" s="901"/>
    </row>
    <row r="264" spans="4:4">
      <c r="D264" s="901"/>
    </row>
    <row r="265" spans="4:4">
      <c r="D265" s="901"/>
    </row>
    <row r="266" spans="4:4">
      <c r="D266" s="901"/>
    </row>
    <row r="267" spans="4:4">
      <c r="D267" s="901"/>
    </row>
    <row r="268" spans="4:4">
      <c r="D268" s="901"/>
    </row>
    <row r="269" spans="4:4">
      <c r="D269" s="901"/>
    </row>
    <row r="270" spans="4:4">
      <c r="D270" s="901"/>
    </row>
    <row r="271" spans="4:4">
      <c r="D271" s="901"/>
    </row>
    <row r="272" spans="4:4">
      <c r="D272" s="901"/>
    </row>
    <row r="273" spans="4:4">
      <c r="D273" s="901"/>
    </row>
    <row r="274" spans="4:4">
      <c r="D274" s="901"/>
    </row>
    <row r="275" spans="4:4">
      <c r="D275" s="901"/>
    </row>
    <row r="276" spans="4:4">
      <c r="D276" s="901"/>
    </row>
    <row r="277" spans="4:4">
      <c r="D277" s="901"/>
    </row>
    <row r="278" spans="4:4">
      <c r="D278" s="901"/>
    </row>
    <row r="279" spans="4:4">
      <c r="D279" s="901"/>
    </row>
    <row r="280" spans="4:4">
      <c r="D280" s="901"/>
    </row>
    <row r="281" spans="4:4">
      <c r="D281" s="901"/>
    </row>
    <row r="282" spans="4:4">
      <c r="D282" s="901"/>
    </row>
    <row r="283" spans="4:4">
      <c r="D283" s="901"/>
    </row>
    <row r="284" spans="4:4">
      <c r="D284" s="901"/>
    </row>
    <row r="285" spans="4:4">
      <c r="D285" s="901"/>
    </row>
    <row r="286" spans="4:4">
      <c r="D286" s="901"/>
    </row>
    <row r="287" spans="4:4">
      <c r="D287" s="901"/>
    </row>
    <row r="288" spans="4:4">
      <c r="D288" s="901"/>
    </row>
    <row r="289" spans="4:4">
      <c r="D289" s="901"/>
    </row>
    <row r="290" spans="4:4">
      <c r="D290" s="901"/>
    </row>
    <row r="291" spans="4:4">
      <c r="D291" s="901"/>
    </row>
    <row r="292" spans="4:4">
      <c r="D292" s="901"/>
    </row>
    <row r="293" spans="4:4">
      <c r="D293" s="901"/>
    </row>
    <row r="294" spans="4:4">
      <c r="D294" s="901"/>
    </row>
    <row r="295" spans="4:4">
      <c r="D295" s="901"/>
    </row>
    <row r="296" spans="4:4">
      <c r="D296" s="901"/>
    </row>
    <row r="297" spans="4:4">
      <c r="D297" s="901"/>
    </row>
    <row r="298" spans="4:4">
      <c r="D298" s="901"/>
    </row>
    <row r="299" spans="4:4">
      <c r="D299" s="901"/>
    </row>
    <row r="300" spans="4:4">
      <c r="D300" s="901"/>
    </row>
    <row r="301" spans="4:4">
      <c r="D301" s="901"/>
    </row>
    <row r="302" spans="4:4">
      <c r="D302" s="901"/>
    </row>
    <row r="303" spans="4:4">
      <c r="D303" s="901"/>
    </row>
    <row r="304" spans="4:4">
      <c r="D304" s="901"/>
    </row>
    <row r="305" spans="4:4">
      <c r="D305" s="901"/>
    </row>
    <row r="306" spans="4:4">
      <c r="D306" s="901"/>
    </row>
    <row r="307" spans="4:4">
      <c r="D307" s="901"/>
    </row>
    <row r="308" spans="4:4">
      <c r="D308" s="901"/>
    </row>
    <row r="309" spans="4:4">
      <c r="D309" s="901"/>
    </row>
    <row r="310" spans="4:4">
      <c r="D310" s="901"/>
    </row>
    <row r="311" spans="4:4">
      <c r="D311" s="901"/>
    </row>
    <row r="312" spans="4:4">
      <c r="D312" s="901"/>
    </row>
    <row r="313" spans="4:4">
      <c r="D313" s="901"/>
    </row>
    <row r="314" spans="4:4">
      <c r="D314" s="901"/>
    </row>
    <row r="315" spans="4:4">
      <c r="D315" s="901"/>
    </row>
    <row r="316" spans="4:4">
      <c r="D316" s="901"/>
    </row>
    <row r="317" spans="4:4">
      <c r="D317" s="901"/>
    </row>
    <row r="318" spans="4:4">
      <c r="D318" s="901"/>
    </row>
    <row r="319" spans="4:4">
      <c r="D319" s="901"/>
    </row>
    <row r="320" spans="4:4">
      <c r="D320" s="901"/>
    </row>
    <row r="321" spans="4:4">
      <c r="D321" s="901"/>
    </row>
    <row r="322" spans="4:4">
      <c r="D322" s="901"/>
    </row>
    <row r="323" spans="4:4">
      <c r="D323" s="901"/>
    </row>
    <row r="324" spans="4:4">
      <c r="D324" s="901"/>
    </row>
    <row r="325" spans="4:4">
      <c r="D325" s="901"/>
    </row>
    <row r="326" spans="4:4">
      <c r="D326" s="901"/>
    </row>
    <row r="327" spans="4:4">
      <c r="D327" s="901"/>
    </row>
    <row r="328" spans="4:4">
      <c r="D328" s="901"/>
    </row>
    <row r="329" spans="4:4">
      <c r="D329" s="901"/>
    </row>
    <row r="330" spans="4:4">
      <c r="D330" s="901"/>
    </row>
    <row r="331" spans="4:4">
      <c r="D331" s="901"/>
    </row>
    <row r="332" spans="4:4">
      <c r="D332" s="901"/>
    </row>
    <row r="333" spans="4:4">
      <c r="D333" s="901"/>
    </row>
    <row r="334" spans="4:4">
      <c r="D334" s="901"/>
    </row>
    <row r="335" spans="4:4">
      <c r="D335" s="901"/>
    </row>
    <row r="336" spans="4:4">
      <c r="D336" s="901"/>
    </row>
    <row r="337" spans="1:4">
      <c r="D337" s="901"/>
    </row>
    <row r="338" spans="1:4">
      <c r="D338" s="901"/>
    </row>
    <row r="339" spans="1:4">
      <c r="A339" t="s">
        <v>1252</v>
      </c>
      <c r="D339" s="901"/>
    </row>
    <row r="340" spans="1:4">
      <c r="A340" t="s">
        <v>1252</v>
      </c>
      <c r="D340" s="901"/>
    </row>
    <row r="341" spans="1:4">
      <c r="A341" t="s">
        <v>1252</v>
      </c>
      <c r="D341" s="901"/>
    </row>
    <row r="342" spans="1:4">
      <c r="A342" t="s">
        <v>1252</v>
      </c>
      <c r="D342" s="901"/>
    </row>
  </sheetData>
  <sheetProtection algorithmName="SHA-512" hashValue="i4/sYWV9kdKnvw8AMgqle1ERGIMjMKw8u2sN7Rw0WxFG7QrjbLSAMaULBgU65ykhMcVDPS1tzCNpfZQU8An/qg==" saltValue="SI0rurSoT5VQQOdQxyh6rg==" spinCount="100000" sheet="1" objects="1" scenarios="1"/>
  <mergeCells count="1">
    <mergeCell ref="E1:K1"/>
  </mergeCells>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522"/>
  <sheetViews>
    <sheetView topLeftCell="D4" workbookViewId="0">
      <pane xSplit="3" ySplit="7" topLeftCell="AY11" activePane="bottomRight" state="frozen"/>
      <selection activeCell="N18" sqref="N18"/>
      <selection pane="topRight" activeCell="N18" sqref="N18"/>
      <selection pane="bottomLeft" activeCell="N18" sqref="N18"/>
      <selection pane="bottomRight" activeCell="N18" sqref="N18"/>
    </sheetView>
  </sheetViews>
  <sheetFormatPr defaultColWidth="9.140625" defaultRowHeight="15"/>
  <cols>
    <col min="1" max="1" width="8.5703125" style="963" hidden="1" customWidth="1"/>
    <col min="2" max="2" width="11.85546875" style="964" hidden="1" customWidth="1"/>
    <col min="3" max="3" width="11.7109375" style="963" hidden="1" customWidth="1"/>
    <col min="4" max="4" width="23.140625" style="963" customWidth="1"/>
    <col min="5" max="5" width="44" style="963" customWidth="1"/>
    <col min="6" max="6" width="12.5703125" style="991" customWidth="1"/>
    <col min="7" max="11" width="20.7109375" style="963" customWidth="1"/>
    <col min="12" max="12" width="20.7109375" style="971" customWidth="1"/>
    <col min="13" max="14" width="20.28515625" style="963" bestFit="1" customWidth="1"/>
    <col min="15" max="15" width="19.28515625" style="963" bestFit="1" customWidth="1"/>
    <col min="16" max="16" width="17" style="963" bestFit="1" customWidth="1"/>
    <col min="17" max="17" width="10.42578125" style="963" bestFit="1" customWidth="1"/>
    <col min="18" max="18" width="26.28515625" style="963" customWidth="1"/>
    <col min="19" max="19" width="10.42578125" style="963" bestFit="1" customWidth="1"/>
    <col min="20" max="20" width="15" style="963" customWidth="1"/>
    <col min="21" max="21" width="10.42578125" style="963" bestFit="1" customWidth="1"/>
    <col min="22" max="22" width="13.28515625" style="963" customWidth="1"/>
    <col min="23" max="25" width="9.42578125" style="963" bestFit="1" customWidth="1"/>
    <col min="26" max="26" width="11" style="963" bestFit="1" customWidth="1"/>
    <col min="27" max="28" width="9.42578125" style="963" bestFit="1" customWidth="1"/>
    <col min="29" max="29" width="16" style="963" bestFit="1" customWidth="1"/>
    <col min="30" max="30" width="11" style="963" bestFit="1" customWidth="1"/>
    <col min="31" max="32" width="13" style="963" customWidth="1"/>
    <col min="33" max="33" width="9.42578125" style="963" bestFit="1" customWidth="1"/>
    <col min="34" max="34" width="11" style="963" bestFit="1" customWidth="1"/>
    <col min="35" max="36" width="9.42578125" style="963" bestFit="1" customWidth="1"/>
    <col min="37" max="37" width="14" style="963" customWidth="1"/>
    <col min="38" max="38" width="9.7109375" style="963" bestFit="1" customWidth="1"/>
    <col min="39" max="39" width="11" style="963" bestFit="1" customWidth="1"/>
    <col min="40" max="40" width="9.42578125" style="963" bestFit="1" customWidth="1"/>
    <col min="41" max="41" width="11.7109375" style="963" bestFit="1" customWidth="1"/>
    <col min="42" max="42" width="9.7109375" style="963" bestFit="1" customWidth="1"/>
    <col min="43" max="43" width="14.42578125" style="963" bestFit="1" customWidth="1"/>
    <col min="44" max="44" width="17.85546875" style="963" customWidth="1"/>
    <col min="45" max="45" width="14.140625" style="963" bestFit="1" customWidth="1"/>
    <col min="46" max="46" width="13.5703125" style="963" bestFit="1" customWidth="1"/>
    <col min="47" max="47" width="9.5703125" style="963" bestFit="1" customWidth="1"/>
    <col min="48" max="48" width="19.5703125" style="963" customWidth="1"/>
    <col min="49" max="49" width="12.140625" style="972" customWidth="1"/>
    <col min="50" max="50" width="8.7109375" style="971" customWidth="1"/>
    <col min="51" max="51" width="15.7109375" style="973" customWidth="1"/>
    <col min="52" max="52" width="16.7109375" style="963" customWidth="1"/>
    <col min="53" max="53" width="23.28515625" style="963" customWidth="1"/>
    <col min="54" max="54" width="21.7109375" style="963" customWidth="1"/>
    <col min="55" max="55" width="17" style="1031" customWidth="1"/>
    <col min="56" max="56" width="23.28515625" style="963" customWidth="1"/>
    <col min="57" max="57" width="16.28515625" style="963" bestFit="1" customWidth="1"/>
    <col min="58" max="16384" width="9.140625" style="963"/>
  </cols>
  <sheetData>
    <row r="1" spans="1:57" ht="18.600000000000001" customHeight="1">
      <c r="A1" s="963">
        <v>1</v>
      </c>
      <c r="D1" s="965" t="s">
        <v>1253</v>
      </c>
      <c r="E1" s="966" t="s">
        <v>1254</v>
      </c>
      <c r="F1" s="967" t="s">
        <v>1255</v>
      </c>
      <c r="G1" s="968" t="s">
        <v>1256</v>
      </c>
      <c r="H1" s="969" t="s">
        <v>1257</v>
      </c>
      <c r="I1" s="970" t="s">
        <v>1258</v>
      </c>
      <c r="BC1" s="974"/>
    </row>
    <row r="2" spans="1:57" ht="19.149999999999999" customHeight="1">
      <c r="A2" s="963">
        <v>2</v>
      </c>
      <c r="D2" s="975" t="s">
        <v>1259</v>
      </c>
      <c r="E2" s="976" t="s">
        <v>1260</v>
      </c>
      <c r="F2" s="977" t="s">
        <v>1261</v>
      </c>
      <c r="G2" s="978" t="s">
        <v>1262</v>
      </c>
      <c r="H2" s="979" t="s">
        <v>1263</v>
      </c>
      <c r="I2" s="980" t="s">
        <v>1264</v>
      </c>
      <c r="BC2" s="974"/>
    </row>
    <row r="3" spans="1:57" ht="21" customHeight="1">
      <c r="A3" s="963">
        <v>3</v>
      </c>
      <c r="D3" s="975" t="s">
        <v>1265</v>
      </c>
      <c r="E3" s="978" t="s">
        <v>1266</v>
      </c>
      <c r="F3" s="977" t="s">
        <v>1267</v>
      </c>
      <c r="G3" s="978" t="s">
        <v>1268</v>
      </c>
      <c r="H3" s="979" t="s">
        <v>1269</v>
      </c>
      <c r="I3" s="980" t="s">
        <v>1270</v>
      </c>
      <c r="BC3" s="974"/>
    </row>
    <row r="4" spans="1:57" ht="15.6" customHeight="1">
      <c r="A4" s="963">
        <v>4</v>
      </c>
      <c r="D4" s="975" t="s">
        <v>1271</v>
      </c>
      <c r="E4" s="981" t="s">
        <v>1272</v>
      </c>
      <c r="F4" s="977" t="s">
        <v>1273</v>
      </c>
      <c r="G4" s="978" t="s">
        <v>1274</v>
      </c>
      <c r="H4" s="979"/>
      <c r="I4" s="980"/>
      <c r="L4" s="982"/>
      <c r="BB4" s="983" t="s">
        <v>1275</v>
      </c>
      <c r="BC4" s="974"/>
      <c r="BD4" s="963" t="s">
        <v>1276</v>
      </c>
    </row>
    <row r="5" spans="1:57" ht="13.9" customHeight="1" thickBot="1">
      <c r="A5" s="963">
        <v>5</v>
      </c>
      <c r="D5" s="984" t="s">
        <v>1277</v>
      </c>
      <c r="E5" s="985" t="s">
        <v>1278</v>
      </c>
      <c r="F5" s="986" t="s">
        <v>1189</v>
      </c>
      <c r="G5" s="985" t="s">
        <v>1279</v>
      </c>
      <c r="H5" s="985"/>
      <c r="I5" s="987"/>
      <c r="BB5" s="963" t="s">
        <v>1280</v>
      </c>
      <c r="BC5" s="974">
        <v>-5656257.74000003</v>
      </c>
      <c r="BD5" s="963" t="s">
        <v>1281</v>
      </c>
      <c r="BE5" s="974">
        <v>4.5001860707998276E-3</v>
      </c>
    </row>
    <row r="6" spans="1:57" s="989" customFormat="1" ht="15" customHeight="1">
      <c r="A6" s="963">
        <v>6</v>
      </c>
      <c r="B6" s="988"/>
      <c r="D6" s="990"/>
      <c r="F6" s="991"/>
      <c r="L6" s="992"/>
      <c r="AW6" s="993"/>
      <c r="AX6" s="992"/>
      <c r="AY6" s="973"/>
      <c r="AZ6" s="994"/>
      <c r="BA6" s="963"/>
      <c r="BB6" s="963" t="s">
        <v>1282</v>
      </c>
      <c r="BC6" s="974">
        <v>-5656257.735499844</v>
      </c>
      <c r="BD6" s="963" t="s">
        <v>1283</v>
      </c>
      <c r="BE6" s="974">
        <v>-1282.8554997537285</v>
      </c>
    </row>
    <row r="7" spans="1:57" ht="13.15" customHeight="1" thickBot="1">
      <c r="A7" s="963">
        <v>7</v>
      </c>
      <c r="D7" s="995" t="s">
        <v>1284</v>
      </c>
      <c r="L7" s="963"/>
      <c r="AW7" s="996" t="s">
        <v>167</v>
      </c>
      <c r="BB7" s="989" t="s">
        <v>1285</v>
      </c>
      <c r="BC7" s="974">
        <v>-622.52999973297119</v>
      </c>
    </row>
    <row r="8" spans="1:57" s="1007" customFormat="1" ht="20.25" customHeight="1" thickBot="1">
      <c r="A8" s="963">
        <v>8</v>
      </c>
      <c r="B8" s="997" t="s">
        <v>1286</v>
      </c>
      <c r="C8" s="997" t="s">
        <v>1287</v>
      </c>
      <c r="D8" s="997" t="s">
        <v>1288</v>
      </c>
      <c r="E8" s="998" t="s">
        <v>1289</v>
      </c>
      <c r="F8" s="999" t="s">
        <v>1290</v>
      </c>
      <c r="G8" s="1000" t="s">
        <v>1291</v>
      </c>
      <c r="H8" s="1000" t="s">
        <v>1292</v>
      </c>
      <c r="I8" s="1000" t="s">
        <v>1293</v>
      </c>
      <c r="J8" s="1000" t="s">
        <v>1294</v>
      </c>
      <c r="K8" s="1001" t="s">
        <v>1295</v>
      </c>
      <c r="L8" s="1000" t="s">
        <v>1296</v>
      </c>
      <c r="M8" s="1001" t="s">
        <v>1297</v>
      </c>
      <c r="N8" s="1002" t="s">
        <v>1298</v>
      </c>
      <c r="O8" s="1001" t="s">
        <v>1299</v>
      </c>
      <c r="P8" s="1002" t="s">
        <v>1300</v>
      </c>
      <c r="Q8" s="1001" t="s">
        <v>1301</v>
      </c>
      <c r="R8" s="1002" t="s">
        <v>1302</v>
      </c>
      <c r="S8" s="1001" t="s">
        <v>1303</v>
      </c>
      <c r="T8" s="1002" t="s">
        <v>1304</v>
      </c>
      <c r="U8" s="1001" t="s">
        <v>1305</v>
      </c>
      <c r="V8" s="1001" t="s">
        <v>1306</v>
      </c>
      <c r="W8" s="1003" t="s">
        <v>1307</v>
      </c>
      <c r="X8" s="1001" t="s">
        <v>1308</v>
      </c>
      <c r="Y8" s="1001" t="s">
        <v>1309</v>
      </c>
      <c r="Z8" s="1001" t="s">
        <v>1310</v>
      </c>
      <c r="AA8" s="1001" t="s">
        <v>1311</v>
      </c>
      <c r="AB8" s="1001" t="s">
        <v>1312</v>
      </c>
      <c r="AC8" s="1001" t="s">
        <v>1313</v>
      </c>
      <c r="AD8" s="1001" t="s">
        <v>1314</v>
      </c>
      <c r="AE8" s="1004" t="s">
        <v>1315</v>
      </c>
      <c r="AF8" s="1001" t="s">
        <v>1316</v>
      </c>
      <c r="AG8" s="1001" t="s">
        <v>1317</v>
      </c>
      <c r="AH8" s="1001" t="s">
        <v>1318</v>
      </c>
      <c r="AI8" s="1001" t="s">
        <v>1319</v>
      </c>
      <c r="AJ8" s="1001" t="s">
        <v>1320</v>
      </c>
      <c r="AK8" s="1001" t="s">
        <v>1321</v>
      </c>
      <c r="AL8" s="1001" t="s">
        <v>1322</v>
      </c>
      <c r="AM8" s="1001" t="s">
        <v>1323</v>
      </c>
      <c r="AN8" s="1001" t="s">
        <v>1324</v>
      </c>
      <c r="AO8" s="1001" t="s">
        <v>1325</v>
      </c>
      <c r="AP8" s="1001" t="s">
        <v>1326</v>
      </c>
      <c r="AQ8" s="1000" t="s">
        <v>1327</v>
      </c>
      <c r="AR8" s="1002" t="s">
        <v>1328</v>
      </c>
      <c r="AS8" s="1005" t="s">
        <v>1329</v>
      </c>
      <c r="AT8" s="1001" t="s">
        <v>1330</v>
      </c>
      <c r="AU8" s="1002" t="s">
        <v>1331</v>
      </c>
      <c r="AV8" s="1001" t="s">
        <v>1332</v>
      </c>
      <c r="AW8" s="1006"/>
      <c r="AY8" s="1008"/>
      <c r="AZ8" s="1009">
        <f>SUM(AZ11:AZ492)</f>
        <v>-1998024945</v>
      </c>
      <c r="BA8" s="1009">
        <f>SUM(BA11:BA492)</f>
        <v>-5074894</v>
      </c>
      <c r="BB8" s="989" t="s">
        <v>1333</v>
      </c>
      <c r="BC8" s="1010">
        <v>1282.5954999923706</v>
      </c>
      <c r="BD8" s="989"/>
      <c r="BE8" s="989"/>
    </row>
    <row r="9" spans="1:57" s="1011" customFormat="1" ht="28.5" customHeight="1" thickBot="1">
      <c r="A9" s="963">
        <v>9</v>
      </c>
      <c r="B9" s="1011" t="s">
        <v>1334</v>
      </c>
      <c r="C9" s="1011" t="s">
        <v>1334</v>
      </c>
      <c r="F9" s="1012"/>
      <c r="G9" s="1013" t="s">
        <v>1335</v>
      </c>
      <c r="H9" s="1014" t="s">
        <v>1336</v>
      </c>
      <c r="I9" s="1014" t="s">
        <v>1337</v>
      </c>
      <c r="J9" s="1014" t="s">
        <v>1338</v>
      </c>
      <c r="K9" s="1015" t="s">
        <v>1339</v>
      </c>
      <c r="L9" s="1014" t="s">
        <v>1340</v>
      </c>
      <c r="M9" s="1015" t="s">
        <v>1341</v>
      </c>
      <c r="N9" s="1015" t="s">
        <v>1342</v>
      </c>
      <c r="O9" s="1015" t="s">
        <v>1343</v>
      </c>
      <c r="P9" s="1015" t="s">
        <v>1344</v>
      </c>
      <c r="Q9" s="1015" t="s">
        <v>1345</v>
      </c>
      <c r="R9" s="1015" t="s">
        <v>1346</v>
      </c>
      <c r="S9" s="1015" t="s">
        <v>1347</v>
      </c>
      <c r="T9" s="1015" t="s">
        <v>1348</v>
      </c>
      <c r="U9" s="1015" t="s">
        <v>1349</v>
      </c>
      <c r="V9" s="1015" t="s">
        <v>1350</v>
      </c>
      <c r="W9" s="1015" t="s">
        <v>1351</v>
      </c>
      <c r="X9" s="1015" t="s">
        <v>1352</v>
      </c>
      <c r="Y9" s="1015" t="s">
        <v>1353</v>
      </c>
      <c r="Z9" s="1015" t="s">
        <v>1354</v>
      </c>
      <c r="AA9" s="1015" t="s">
        <v>1355</v>
      </c>
      <c r="AB9" s="1015" t="s">
        <v>1356</v>
      </c>
      <c r="AC9" s="1015" t="s">
        <v>1357</v>
      </c>
      <c r="AD9" s="1015" t="s">
        <v>1358</v>
      </c>
      <c r="AE9" s="1015" t="s">
        <v>1359</v>
      </c>
      <c r="AF9" s="1015" t="s">
        <v>1360</v>
      </c>
      <c r="AG9" s="1015" t="s">
        <v>1361</v>
      </c>
      <c r="AH9" s="1015" t="s">
        <v>1362</v>
      </c>
      <c r="AI9" s="1015" t="s">
        <v>1363</v>
      </c>
      <c r="AJ9" s="1015" t="s">
        <v>1364</v>
      </c>
      <c r="AK9" s="1015" t="s">
        <v>1365</v>
      </c>
      <c r="AL9" s="1015" t="s">
        <v>1366</v>
      </c>
      <c r="AM9" s="1015" t="s">
        <v>1367</v>
      </c>
      <c r="AN9" s="1015" t="s">
        <v>1368</v>
      </c>
      <c r="AO9" s="1015" t="s">
        <v>1369</v>
      </c>
      <c r="AP9" s="1015" t="s">
        <v>1370</v>
      </c>
      <c r="AQ9" s="1014" t="s">
        <v>1371</v>
      </c>
      <c r="AR9" s="1015" t="s">
        <v>1372</v>
      </c>
      <c r="AS9" s="1015" t="s">
        <v>1373</v>
      </c>
      <c r="AT9" s="1015" t="s">
        <v>1374</v>
      </c>
      <c r="AU9" s="1015" t="s">
        <v>1375</v>
      </c>
      <c r="AV9" s="1015" t="s">
        <v>1376</v>
      </c>
      <c r="AW9" s="1016" t="s">
        <v>167</v>
      </c>
      <c r="AY9" s="1017">
        <v>0</v>
      </c>
      <c r="AZ9" s="963" t="s">
        <v>1377</v>
      </c>
      <c r="BA9" s="1018" t="s">
        <v>1378</v>
      </c>
      <c r="BB9" s="989" t="s">
        <v>1379</v>
      </c>
      <c r="BC9" s="974">
        <v>-0.25999976135790348</v>
      </c>
      <c r="BD9" s="963"/>
      <c r="BE9" s="963"/>
    </row>
    <row r="10" spans="1:57" s="988" customFormat="1" ht="33" customHeight="1" thickBot="1">
      <c r="A10" s="963">
        <v>10</v>
      </c>
      <c r="B10" s="1019" t="s">
        <v>1380</v>
      </c>
      <c r="C10" s="997" t="s">
        <v>1334</v>
      </c>
      <c r="D10" s="997" t="s">
        <v>1288</v>
      </c>
      <c r="E10" s="998" t="s">
        <v>1289</v>
      </c>
      <c r="F10" s="998" t="s">
        <v>1381</v>
      </c>
      <c r="G10" s="1020" t="s">
        <v>1382</v>
      </c>
      <c r="H10" s="1020" t="s">
        <v>1383</v>
      </c>
      <c r="I10" s="1020" t="s">
        <v>1383</v>
      </c>
      <c r="J10" s="1020" t="s">
        <v>1383</v>
      </c>
      <c r="K10" s="1020" t="s">
        <v>1383</v>
      </c>
      <c r="L10" s="1020" t="s">
        <v>1383</v>
      </c>
      <c r="M10" s="1020" t="s">
        <v>1383</v>
      </c>
      <c r="N10" s="1020" t="s">
        <v>1382</v>
      </c>
      <c r="O10" s="1020" t="s">
        <v>1383</v>
      </c>
      <c r="P10" s="1020" t="s">
        <v>1382</v>
      </c>
      <c r="Q10" s="1020" t="s">
        <v>1383</v>
      </c>
      <c r="R10" s="1020" t="s">
        <v>1383</v>
      </c>
      <c r="S10" s="1020" t="s">
        <v>1383</v>
      </c>
      <c r="T10" s="1020" t="s">
        <v>1383</v>
      </c>
      <c r="U10" s="1020" t="s">
        <v>1383</v>
      </c>
      <c r="V10" s="1020" t="s">
        <v>1382</v>
      </c>
      <c r="W10" s="1020" t="s">
        <v>1383</v>
      </c>
      <c r="X10" s="1020" t="s">
        <v>1383</v>
      </c>
      <c r="Y10" s="1020" t="s">
        <v>1383</v>
      </c>
      <c r="Z10" s="1020" t="s">
        <v>1383</v>
      </c>
      <c r="AA10" s="1020" t="s">
        <v>1383</v>
      </c>
      <c r="AB10" s="1020" t="s">
        <v>1383</v>
      </c>
      <c r="AC10" s="1020" t="s">
        <v>1383</v>
      </c>
      <c r="AD10" s="1020" t="s">
        <v>1383</v>
      </c>
      <c r="AE10" s="1020" t="s">
        <v>1383</v>
      </c>
      <c r="AF10" s="1020" t="s">
        <v>1382</v>
      </c>
      <c r="AG10" s="1020" t="s">
        <v>1383</v>
      </c>
      <c r="AH10" s="1020" t="s">
        <v>1383</v>
      </c>
      <c r="AI10" s="1020" t="s">
        <v>1383</v>
      </c>
      <c r="AJ10" s="1020" t="s">
        <v>1383</v>
      </c>
      <c r="AK10" s="1020" t="s">
        <v>1383</v>
      </c>
      <c r="AL10" s="1020" t="s">
        <v>1383</v>
      </c>
      <c r="AM10" s="1020" t="s">
        <v>1383</v>
      </c>
      <c r="AN10" s="1020" t="s">
        <v>1383</v>
      </c>
      <c r="AO10" s="1020" t="s">
        <v>1383</v>
      </c>
      <c r="AP10" s="1020" t="s">
        <v>1383</v>
      </c>
      <c r="AQ10" s="1020" t="s">
        <v>1383</v>
      </c>
      <c r="AR10" s="1020" t="s">
        <v>1382</v>
      </c>
      <c r="AS10" s="1020" t="s">
        <v>1382</v>
      </c>
      <c r="AT10" s="1020" t="s">
        <v>1383</v>
      </c>
      <c r="AU10" s="1020" t="s">
        <v>1383</v>
      </c>
      <c r="AV10" s="1021" t="s">
        <v>1382</v>
      </c>
      <c r="AW10" s="1022">
        <v>3.7252902984619141E-9</v>
      </c>
      <c r="AY10" s="988" t="s">
        <v>1384</v>
      </c>
      <c r="AZ10" s="1023" t="s">
        <v>1385</v>
      </c>
      <c r="BA10" s="1023" t="s">
        <v>1386</v>
      </c>
      <c r="BB10" s="1023" t="s">
        <v>1387</v>
      </c>
      <c r="BC10" s="1024" t="s">
        <v>1388</v>
      </c>
      <c r="BD10" s="1007"/>
      <c r="BE10" s="1007"/>
    </row>
    <row r="11" spans="1:57" ht="33" customHeight="1">
      <c r="A11" s="963">
        <v>16</v>
      </c>
      <c r="B11" s="964">
        <v>6</v>
      </c>
      <c r="C11" s="963" t="s">
        <v>1287</v>
      </c>
      <c r="D11" s="1025" t="s">
        <v>1389</v>
      </c>
      <c r="E11" s="1026" t="s">
        <v>1390</v>
      </c>
      <c r="F11" s="1027" t="s">
        <v>1391</v>
      </c>
      <c r="G11" s="974">
        <v>473351485.58999997</v>
      </c>
      <c r="H11" s="974">
        <v>0</v>
      </c>
      <c r="I11" s="974">
        <v>0</v>
      </c>
      <c r="J11" s="974">
        <v>0</v>
      </c>
      <c r="K11" s="974">
        <v>0</v>
      </c>
      <c r="L11" s="974">
        <v>0</v>
      </c>
      <c r="M11" s="974">
        <v>0</v>
      </c>
      <c r="N11" s="974">
        <v>0</v>
      </c>
      <c r="O11" s="974">
        <v>0</v>
      </c>
      <c r="P11" s="974">
        <v>0</v>
      </c>
      <c r="Q11" s="974">
        <v>0</v>
      </c>
      <c r="R11" s="974">
        <v>0</v>
      </c>
      <c r="S11" s="974">
        <v>0</v>
      </c>
      <c r="T11" s="974">
        <v>0</v>
      </c>
      <c r="U11" s="974">
        <v>0</v>
      </c>
      <c r="V11" s="974">
        <v>0</v>
      </c>
      <c r="W11" s="974">
        <v>0</v>
      </c>
      <c r="X11" s="974">
        <v>0</v>
      </c>
      <c r="Y11" s="974">
        <v>0</v>
      </c>
      <c r="Z11" s="974">
        <v>0</v>
      </c>
      <c r="AA11" s="974">
        <v>0</v>
      </c>
      <c r="AB11" s="974">
        <v>0</v>
      </c>
      <c r="AC11" s="974">
        <v>0</v>
      </c>
      <c r="AD11" s="974">
        <v>0</v>
      </c>
      <c r="AE11" s="974">
        <v>0</v>
      </c>
      <c r="AF11" s="974">
        <v>0</v>
      </c>
      <c r="AG11" s="974">
        <v>0</v>
      </c>
      <c r="AH11" s="974">
        <v>0</v>
      </c>
      <c r="AI11" s="974">
        <v>0</v>
      </c>
      <c r="AJ11" s="974">
        <v>0</v>
      </c>
      <c r="AK11" s="974">
        <v>0</v>
      </c>
      <c r="AL11" s="974">
        <v>0</v>
      </c>
      <c r="AM11" s="974">
        <v>0</v>
      </c>
      <c r="AN11" s="974">
        <v>0</v>
      </c>
      <c r="AO11" s="974">
        <v>0</v>
      </c>
      <c r="AP11" s="974">
        <v>0</v>
      </c>
      <c r="AQ11" s="974">
        <v>0</v>
      </c>
      <c r="AR11" s="974">
        <v>0</v>
      </c>
      <c r="AS11" s="974">
        <v>0</v>
      </c>
      <c r="AT11" s="974">
        <v>0</v>
      </c>
      <c r="AU11" s="974">
        <v>0</v>
      </c>
      <c r="AV11" s="974">
        <v>473351485.58999997</v>
      </c>
      <c r="AW11" s="1028">
        <v>0</v>
      </c>
      <c r="AX11" s="963"/>
      <c r="AY11" s="1029">
        <v>473351486</v>
      </c>
      <c r="BB11" s="1030">
        <v>473351485.58999997</v>
      </c>
      <c r="BC11" s="1031">
        <v>-0.4100000262260437</v>
      </c>
    </row>
    <row r="12" spans="1:57" ht="33" customHeight="1">
      <c r="A12" s="963">
        <v>17</v>
      </c>
      <c r="B12" s="964">
        <v>7</v>
      </c>
      <c r="C12" s="963" t="s">
        <v>1287</v>
      </c>
      <c r="D12" s="1032" t="s">
        <v>1392</v>
      </c>
      <c r="E12" s="1026" t="s">
        <v>1393</v>
      </c>
      <c r="F12" s="1027" t="s">
        <v>1391</v>
      </c>
      <c r="G12" s="974">
        <v>0</v>
      </c>
      <c r="H12" s="974">
        <v>0</v>
      </c>
      <c r="I12" s="974">
        <v>0</v>
      </c>
      <c r="J12" s="974">
        <v>0</v>
      </c>
      <c r="K12" s="974">
        <v>0</v>
      </c>
      <c r="L12" s="974">
        <v>0</v>
      </c>
      <c r="M12" s="974">
        <v>0</v>
      </c>
      <c r="N12" s="974">
        <v>0</v>
      </c>
      <c r="O12" s="974">
        <v>0</v>
      </c>
      <c r="P12" s="974">
        <v>0</v>
      </c>
      <c r="Q12" s="974">
        <v>0</v>
      </c>
      <c r="R12" s="974">
        <v>0</v>
      </c>
      <c r="S12" s="974">
        <v>0</v>
      </c>
      <c r="T12" s="974">
        <v>0</v>
      </c>
      <c r="U12" s="974">
        <v>0</v>
      </c>
      <c r="V12" s="974">
        <v>0</v>
      </c>
      <c r="W12" s="974">
        <v>0</v>
      </c>
      <c r="X12" s="974">
        <v>0</v>
      </c>
      <c r="Y12" s="974">
        <v>0</v>
      </c>
      <c r="Z12" s="974">
        <v>0</v>
      </c>
      <c r="AA12" s="974">
        <v>0</v>
      </c>
      <c r="AB12" s="974">
        <v>0</v>
      </c>
      <c r="AC12" s="974">
        <v>0</v>
      </c>
      <c r="AD12" s="974">
        <v>0</v>
      </c>
      <c r="AE12" s="974">
        <v>0</v>
      </c>
      <c r="AF12" s="974">
        <v>0</v>
      </c>
      <c r="AG12" s="974">
        <v>0</v>
      </c>
      <c r="AH12" s="974">
        <v>0</v>
      </c>
      <c r="AI12" s="974">
        <v>0</v>
      </c>
      <c r="AJ12" s="974">
        <v>0</v>
      </c>
      <c r="AK12" s="974">
        <v>0</v>
      </c>
      <c r="AL12" s="974">
        <v>0</v>
      </c>
      <c r="AM12" s="974">
        <v>0</v>
      </c>
      <c r="AN12" s="974">
        <v>0</v>
      </c>
      <c r="AO12" s="974">
        <v>0</v>
      </c>
      <c r="AP12" s="974">
        <v>0</v>
      </c>
      <c r="AQ12" s="974">
        <v>0</v>
      </c>
      <c r="AR12" s="974">
        <v>0</v>
      </c>
      <c r="AS12" s="974">
        <v>0</v>
      </c>
      <c r="AT12" s="974">
        <v>0</v>
      </c>
      <c r="AU12" s="974">
        <v>0</v>
      </c>
      <c r="AV12" s="974">
        <v>0</v>
      </c>
      <c r="AW12" s="1028">
        <v>0</v>
      </c>
      <c r="AX12" s="963"/>
      <c r="AY12" s="973">
        <v>0</v>
      </c>
      <c r="BB12" s="1030">
        <v>0</v>
      </c>
      <c r="BC12" s="1031">
        <v>0</v>
      </c>
    </row>
    <row r="13" spans="1:57" ht="33" customHeight="1">
      <c r="A13" s="963">
        <v>18</v>
      </c>
      <c r="B13" s="964">
        <v>8</v>
      </c>
      <c r="C13" s="963" t="s">
        <v>1287</v>
      </c>
      <c r="D13" s="1032" t="s">
        <v>1394</v>
      </c>
      <c r="E13" s="1026" t="s">
        <v>1395</v>
      </c>
      <c r="F13" s="1027" t="s">
        <v>1391</v>
      </c>
      <c r="G13" s="974">
        <v>0</v>
      </c>
      <c r="H13" s="974">
        <v>0</v>
      </c>
      <c r="I13" s="974">
        <v>0</v>
      </c>
      <c r="J13" s="974">
        <v>0</v>
      </c>
      <c r="K13" s="974">
        <v>0</v>
      </c>
      <c r="L13" s="974">
        <v>0</v>
      </c>
      <c r="M13" s="974">
        <v>0</v>
      </c>
      <c r="N13" s="974">
        <v>0</v>
      </c>
      <c r="O13" s="974">
        <v>0</v>
      </c>
      <c r="P13" s="974">
        <v>0</v>
      </c>
      <c r="Q13" s="974">
        <v>0</v>
      </c>
      <c r="R13" s="974">
        <v>0</v>
      </c>
      <c r="S13" s="974">
        <v>0</v>
      </c>
      <c r="T13" s="974">
        <v>0</v>
      </c>
      <c r="U13" s="974">
        <v>0</v>
      </c>
      <c r="V13" s="974">
        <v>0</v>
      </c>
      <c r="W13" s="974">
        <v>0</v>
      </c>
      <c r="X13" s="974">
        <v>0</v>
      </c>
      <c r="Y13" s="974">
        <v>0</v>
      </c>
      <c r="Z13" s="974">
        <v>0</v>
      </c>
      <c r="AA13" s="974">
        <v>0</v>
      </c>
      <c r="AB13" s="974">
        <v>0</v>
      </c>
      <c r="AC13" s="974">
        <v>0</v>
      </c>
      <c r="AD13" s="974">
        <v>0</v>
      </c>
      <c r="AE13" s="974">
        <v>0</v>
      </c>
      <c r="AF13" s="974">
        <v>0</v>
      </c>
      <c r="AG13" s="974">
        <v>0</v>
      </c>
      <c r="AH13" s="974">
        <v>0</v>
      </c>
      <c r="AI13" s="974">
        <v>0</v>
      </c>
      <c r="AJ13" s="974">
        <v>0</v>
      </c>
      <c r="AK13" s="974">
        <v>0</v>
      </c>
      <c r="AL13" s="974">
        <v>0</v>
      </c>
      <c r="AM13" s="974">
        <v>0</v>
      </c>
      <c r="AN13" s="974">
        <v>0</v>
      </c>
      <c r="AO13" s="974">
        <v>0</v>
      </c>
      <c r="AP13" s="974">
        <v>0</v>
      </c>
      <c r="AQ13" s="974">
        <v>0</v>
      </c>
      <c r="AR13" s="974">
        <v>0</v>
      </c>
      <c r="AS13" s="974">
        <v>0</v>
      </c>
      <c r="AT13" s="974">
        <v>0</v>
      </c>
      <c r="AU13" s="974">
        <v>0</v>
      </c>
      <c r="AV13" s="974">
        <v>0</v>
      </c>
      <c r="AW13" s="1028">
        <v>0</v>
      </c>
      <c r="AX13" s="963"/>
      <c r="AY13" s="973">
        <v>0</v>
      </c>
      <c r="BB13" s="1030">
        <v>0</v>
      </c>
      <c r="BC13" s="1031">
        <v>0</v>
      </c>
    </row>
    <row r="14" spans="1:57" ht="33" customHeight="1">
      <c r="A14" s="963">
        <v>22</v>
      </c>
      <c r="B14" s="964">
        <v>12</v>
      </c>
      <c r="C14" s="963" t="s">
        <v>1287</v>
      </c>
      <c r="D14" s="1033" t="s">
        <v>1396</v>
      </c>
      <c r="E14" s="1026" t="s">
        <v>416</v>
      </c>
      <c r="F14" s="1027" t="s">
        <v>1391</v>
      </c>
      <c r="G14" s="974">
        <v>0</v>
      </c>
      <c r="H14" s="974">
        <v>0</v>
      </c>
      <c r="I14" s="974">
        <v>0</v>
      </c>
      <c r="J14" s="974">
        <v>0</v>
      </c>
      <c r="K14" s="974">
        <v>0</v>
      </c>
      <c r="L14" s="974">
        <v>0</v>
      </c>
      <c r="M14" s="974">
        <v>0</v>
      </c>
      <c r="N14" s="974">
        <v>0</v>
      </c>
      <c r="O14" s="974">
        <v>0</v>
      </c>
      <c r="P14" s="974">
        <v>0</v>
      </c>
      <c r="Q14" s="974">
        <v>0</v>
      </c>
      <c r="R14" s="974">
        <v>0</v>
      </c>
      <c r="S14" s="974">
        <v>0</v>
      </c>
      <c r="T14" s="974">
        <v>0</v>
      </c>
      <c r="U14" s="974">
        <v>0</v>
      </c>
      <c r="V14" s="974">
        <v>0</v>
      </c>
      <c r="W14" s="974">
        <v>0</v>
      </c>
      <c r="X14" s="974">
        <v>0</v>
      </c>
      <c r="Y14" s="974">
        <v>0</v>
      </c>
      <c r="Z14" s="974">
        <v>0</v>
      </c>
      <c r="AA14" s="974">
        <v>0</v>
      </c>
      <c r="AB14" s="974">
        <v>0</v>
      </c>
      <c r="AC14" s="974">
        <v>0</v>
      </c>
      <c r="AD14" s="974">
        <v>0</v>
      </c>
      <c r="AE14" s="974">
        <v>0</v>
      </c>
      <c r="AF14" s="974">
        <v>0</v>
      </c>
      <c r="AG14" s="974">
        <v>0</v>
      </c>
      <c r="AH14" s="974">
        <v>0</v>
      </c>
      <c r="AI14" s="974">
        <v>0</v>
      </c>
      <c r="AJ14" s="974">
        <v>0</v>
      </c>
      <c r="AK14" s="974">
        <v>0</v>
      </c>
      <c r="AL14" s="974">
        <v>0</v>
      </c>
      <c r="AM14" s="974">
        <v>0</v>
      </c>
      <c r="AN14" s="974">
        <v>0</v>
      </c>
      <c r="AO14" s="974">
        <v>0</v>
      </c>
      <c r="AP14" s="974">
        <v>0</v>
      </c>
      <c r="AQ14" s="974">
        <v>0</v>
      </c>
      <c r="AR14" s="974">
        <v>0</v>
      </c>
      <c r="AS14" s="974">
        <v>0</v>
      </c>
      <c r="AT14" s="974">
        <v>0</v>
      </c>
      <c r="AU14" s="974">
        <v>0</v>
      </c>
      <c r="AV14" s="974">
        <v>0</v>
      </c>
      <c r="AW14" s="1028">
        <v>0</v>
      </c>
      <c r="AX14" s="963"/>
      <c r="AY14" s="973">
        <v>0</v>
      </c>
      <c r="BB14" s="1030">
        <v>0</v>
      </c>
      <c r="BC14" s="1031">
        <v>0</v>
      </c>
    </row>
    <row r="15" spans="1:57" ht="33" customHeight="1">
      <c r="A15" s="963">
        <v>23</v>
      </c>
      <c r="B15" s="964">
        <v>13</v>
      </c>
      <c r="C15" s="963" t="s">
        <v>1287</v>
      </c>
      <c r="D15" s="1033" t="s">
        <v>1397</v>
      </c>
      <c r="E15" s="1026" t="s">
        <v>1398</v>
      </c>
      <c r="F15" s="1027" t="s">
        <v>1391</v>
      </c>
      <c r="G15" s="974">
        <v>0</v>
      </c>
      <c r="H15" s="974">
        <v>0</v>
      </c>
      <c r="I15" s="974">
        <v>0</v>
      </c>
      <c r="J15" s="974">
        <v>0</v>
      </c>
      <c r="K15" s="974">
        <v>0</v>
      </c>
      <c r="L15" s="974">
        <v>0</v>
      </c>
      <c r="M15" s="974">
        <v>0</v>
      </c>
      <c r="N15" s="974">
        <v>0</v>
      </c>
      <c r="O15" s="974">
        <v>0</v>
      </c>
      <c r="P15" s="974">
        <v>0</v>
      </c>
      <c r="Q15" s="974">
        <v>0</v>
      </c>
      <c r="R15" s="974">
        <v>0</v>
      </c>
      <c r="S15" s="974">
        <v>0</v>
      </c>
      <c r="T15" s="974">
        <v>0</v>
      </c>
      <c r="U15" s="974">
        <v>0</v>
      </c>
      <c r="V15" s="974">
        <v>0</v>
      </c>
      <c r="W15" s="974">
        <v>0</v>
      </c>
      <c r="X15" s="974">
        <v>0</v>
      </c>
      <c r="Y15" s="974">
        <v>0</v>
      </c>
      <c r="Z15" s="974">
        <v>0</v>
      </c>
      <c r="AA15" s="974">
        <v>0</v>
      </c>
      <c r="AB15" s="974">
        <v>0</v>
      </c>
      <c r="AC15" s="974">
        <v>0</v>
      </c>
      <c r="AD15" s="974">
        <v>0</v>
      </c>
      <c r="AE15" s="974">
        <v>0</v>
      </c>
      <c r="AF15" s="974">
        <v>0</v>
      </c>
      <c r="AG15" s="974">
        <v>0</v>
      </c>
      <c r="AH15" s="974">
        <v>0</v>
      </c>
      <c r="AI15" s="974">
        <v>0</v>
      </c>
      <c r="AJ15" s="974">
        <v>0</v>
      </c>
      <c r="AK15" s="974">
        <v>0</v>
      </c>
      <c r="AL15" s="974">
        <v>0</v>
      </c>
      <c r="AM15" s="974">
        <v>0</v>
      </c>
      <c r="AN15" s="974">
        <v>0</v>
      </c>
      <c r="AO15" s="974">
        <v>0</v>
      </c>
      <c r="AP15" s="974">
        <v>0</v>
      </c>
      <c r="AQ15" s="974">
        <v>0</v>
      </c>
      <c r="AR15" s="974">
        <v>0</v>
      </c>
      <c r="AS15" s="974">
        <v>0</v>
      </c>
      <c r="AT15" s="974">
        <v>0</v>
      </c>
      <c r="AU15" s="974">
        <v>0</v>
      </c>
      <c r="AV15" s="974">
        <v>0</v>
      </c>
      <c r="AW15" s="1028">
        <v>0</v>
      </c>
      <c r="AX15" s="963"/>
      <c r="AY15" s="973">
        <v>0</v>
      </c>
      <c r="BB15" s="1030">
        <v>0</v>
      </c>
      <c r="BC15" s="1031">
        <v>0</v>
      </c>
    </row>
    <row r="16" spans="1:57" ht="33" customHeight="1">
      <c r="A16" s="963">
        <v>24</v>
      </c>
      <c r="B16" s="964">
        <v>14</v>
      </c>
      <c r="C16" s="963" t="s">
        <v>1287</v>
      </c>
      <c r="D16" s="1033" t="s">
        <v>1399</v>
      </c>
      <c r="E16" s="1026" t="s">
        <v>1400</v>
      </c>
      <c r="F16" s="1027" t="s">
        <v>1391</v>
      </c>
      <c r="G16" s="974">
        <v>0</v>
      </c>
      <c r="H16" s="974">
        <v>0</v>
      </c>
      <c r="I16" s="974">
        <v>0</v>
      </c>
      <c r="J16" s="974">
        <v>0</v>
      </c>
      <c r="K16" s="974">
        <v>0</v>
      </c>
      <c r="L16" s="974">
        <v>0</v>
      </c>
      <c r="M16" s="974">
        <v>0</v>
      </c>
      <c r="N16" s="974">
        <v>0</v>
      </c>
      <c r="O16" s="974">
        <v>0</v>
      </c>
      <c r="P16" s="974">
        <v>0</v>
      </c>
      <c r="Q16" s="974">
        <v>0</v>
      </c>
      <c r="R16" s="974">
        <v>0</v>
      </c>
      <c r="S16" s="974">
        <v>0</v>
      </c>
      <c r="T16" s="974">
        <v>0</v>
      </c>
      <c r="U16" s="974">
        <v>0</v>
      </c>
      <c r="V16" s="974">
        <v>0</v>
      </c>
      <c r="W16" s="974">
        <v>0</v>
      </c>
      <c r="X16" s="974">
        <v>0</v>
      </c>
      <c r="Y16" s="974">
        <v>0</v>
      </c>
      <c r="Z16" s="974">
        <v>0</v>
      </c>
      <c r="AA16" s="974">
        <v>0</v>
      </c>
      <c r="AB16" s="974">
        <v>0</v>
      </c>
      <c r="AC16" s="974">
        <v>0</v>
      </c>
      <c r="AD16" s="974">
        <v>0</v>
      </c>
      <c r="AE16" s="974">
        <v>0</v>
      </c>
      <c r="AF16" s="974">
        <v>0</v>
      </c>
      <c r="AG16" s="974">
        <v>0</v>
      </c>
      <c r="AH16" s="974">
        <v>0</v>
      </c>
      <c r="AI16" s="974">
        <v>0</v>
      </c>
      <c r="AJ16" s="974">
        <v>0</v>
      </c>
      <c r="AK16" s="974">
        <v>0</v>
      </c>
      <c r="AL16" s="974">
        <v>0</v>
      </c>
      <c r="AM16" s="974">
        <v>0</v>
      </c>
      <c r="AN16" s="974">
        <v>0</v>
      </c>
      <c r="AO16" s="974">
        <v>0</v>
      </c>
      <c r="AP16" s="974">
        <v>0</v>
      </c>
      <c r="AQ16" s="974">
        <v>0</v>
      </c>
      <c r="AR16" s="974">
        <v>0</v>
      </c>
      <c r="AS16" s="974">
        <v>0</v>
      </c>
      <c r="AT16" s="974">
        <v>0</v>
      </c>
      <c r="AU16" s="974">
        <v>0</v>
      </c>
      <c r="AV16" s="974">
        <v>0</v>
      </c>
      <c r="AW16" s="1028">
        <v>0</v>
      </c>
      <c r="AX16" s="963"/>
      <c r="AY16" s="973">
        <v>0</v>
      </c>
      <c r="BB16" s="1030">
        <v>0</v>
      </c>
      <c r="BC16" s="1031">
        <v>0</v>
      </c>
    </row>
    <row r="17" spans="1:55">
      <c r="A17" s="963">
        <v>25</v>
      </c>
      <c r="B17" s="964">
        <v>15</v>
      </c>
      <c r="C17" s="963" t="s">
        <v>1287</v>
      </c>
      <c r="D17" s="1033" t="s">
        <v>1401</v>
      </c>
      <c r="E17" s="1026" t="s">
        <v>1402</v>
      </c>
      <c r="F17" s="1027" t="s">
        <v>1391</v>
      </c>
      <c r="G17" s="974">
        <v>0</v>
      </c>
      <c r="H17" s="974">
        <v>0</v>
      </c>
      <c r="I17" s="974">
        <v>0</v>
      </c>
      <c r="J17" s="974">
        <v>0</v>
      </c>
      <c r="K17" s="974">
        <v>0</v>
      </c>
      <c r="L17" s="974">
        <v>0</v>
      </c>
      <c r="M17" s="974">
        <v>0</v>
      </c>
      <c r="N17" s="974">
        <v>0</v>
      </c>
      <c r="O17" s="974">
        <v>0</v>
      </c>
      <c r="P17" s="974">
        <v>0</v>
      </c>
      <c r="Q17" s="974">
        <v>0</v>
      </c>
      <c r="R17" s="974">
        <v>0</v>
      </c>
      <c r="S17" s="974">
        <v>0</v>
      </c>
      <c r="T17" s="974">
        <v>0</v>
      </c>
      <c r="U17" s="974">
        <v>0</v>
      </c>
      <c r="V17" s="974">
        <v>0</v>
      </c>
      <c r="W17" s="974">
        <v>0</v>
      </c>
      <c r="X17" s="974">
        <v>0</v>
      </c>
      <c r="Y17" s="974">
        <v>0</v>
      </c>
      <c r="Z17" s="974">
        <v>0</v>
      </c>
      <c r="AA17" s="974">
        <v>0</v>
      </c>
      <c r="AB17" s="974">
        <v>0</v>
      </c>
      <c r="AC17" s="974">
        <v>0</v>
      </c>
      <c r="AD17" s="974">
        <v>0</v>
      </c>
      <c r="AE17" s="974">
        <v>0</v>
      </c>
      <c r="AF17" s="974">
        <v>0</v>
      </c>
      <c r="AG17" s="974">
        <v>0</v>
      </c>
      <c r="AH17" s="974">
        <v>0</v>
      </c>
      <c r="AI17" s="974">
        <v>0</v>
      </c>
      <c r="AJ17" s="974">
        <v>0</v>
      </c>
      <c r="AK17" s="974">
        <v>0</v>
      </c>
      <c r="AL17" s="974">
        <v>0</v>
      </c>
      <c r="AM17" s="974">
        <v>0</v>
      </c>
      <c r="AN17" s="974">
        <v>0</v>
      </c>
      <c r="AO17" s="974">
        <v>0</v>
      </c>
      <c r="AP17" s="974">
        <v>0</v>
      </c>
      <c r="AQ17" s="974">
        <v>0</v>
      </c>
      <c r="AR17" s="974">
        <v>0</v>
      </c>
      <c r="AS17" s="974">
        <v>0</v>
      </c>
      <c r="AT17" s="974">
        <v>0</v>
      </c>
      <c r="AU17" s="974">
        <v>0</v>
      </c>
      <c r="AV17" s="974">
        <v>0</v>
      </c>
      <c r="AW17" s="1028">
        <v>0</v>
      </c>
      <c r="AX17" s="963"/>
      <c r="AY17" s="973">
        <v>0</v>
      </c>
      <c r="BB17" s="1030">
        <v>0</v>
      </c>
      <c r="BC17" s="1031">
        <v>0</v>
      </c>
    </row>
    <row r="18" spans="1:55">
      <c r="A18" s="963">
        <v>26</v>
      </c>
      <c r="B18" s="964">
        <v>16</v>
      </c>
      <c r="C18" s="963" t="s">
        <v>1287</v>
      </c>
      <c r="D18" s="1033" t="s">
        <v>1403</v>
      </c>
      <c r="E18" s="1026" t="s">
        <v>1404</v>
      </c>
      <c r="F18" s="1027" t="s">
        <v>1391</v>
      </c>
      <c r="G18" s="974">
        <v>0</v>
      </c>
      <c r="H18" s="974">
        <v>0</v>
      </c>
      <c r="I18" s="974">
        <v>0</v>
      </c>
      <c r="J18" s="974">
        <v>0</v>
      </c>
      <c r="K18" s="974">
        <v>0</v>
      </c>
      <c r="L18" s="974">
        <v>0</v>
      </c>
      <c r="M18" s="974">
        <v>0</v>
      </c>
      <c r="N18" s="974">
        <v>0</v>
      </c>
      <c r="O18" s="974">
        <v>0</v>
      </c>
      <c r="P18" s="974">
        <v>0</v>
      </c>
      <c r="Q18" s="974">
        <v>0</v>
      </c>
      <c r="R18" s="974">
        <v>0</v>
      </c>
      <c r="S18" s="974">
        <v>0</v>
      </c>
      <c r="T18" s="974">
        <v>0</v>
      </c>
      <c r="U18" s="974">
        <v>0</v>
      </c>
      <c r="V18" s="974">
        <v>0</v>
      </c>
      <c r="W18" s="974">
        <v>0</v>
      </c>
      <c r="X18" s="974">
        <v>0</v>
      </c>
      <c r="Y18" s="974">
        <v>0</v>
      </c>
      <c r="Z18" s="974">
        <v>0</v>
      </c>
      <c r="AA18" s="974">
        <v>0</v>
      </c>
      <c r="AB18" s="974">
        <v>0</v>
      </c>
      <c r="AC18" s="974">
        <v>0</v>
      </c>
      <c r="AD18" s="974">
        <v>0</v>
      </c>
      <c r="AE18" s="974">
        <v>0</v>
      </c>
      <c r="AF18" s="974">
        <v>0</v>
      </c>
      <c r="AG18" s="974">
        <v>0</v>
      </c>
      <c r="AH18" s="974">
        <v>0</v>
      </c>
      <c r="AI18" s="974">
        <v>0</v>
      </c>
      <c r="AJ18" s="974">
        <v>0</v>
      </c>
      <c r="AK18" s="974">
        <v>0</v>
      </c>
      <c r="AL18" s="974">
        <v>0</v>
      </c>
      <c r="AM18" s="974">
        <v>0</v>
      </c>
      <c r="AN18" s="974">
        <v>0</v>
      </c>
      <c r="AO18" s="974">
        <v>0</v>
      </c>
      <c r="AP18" s="974">
        <v>0</v>
      </c>
      <c r="AQ18" s="974">
        <v>0</v>
      </c>
      <c r="AR18" s="974">
        <v>0</v>
      </c>
      <c r="AS18" s="974">
        <v>0</v>
      </c>
      <c r="AT18" s="974">
        <v>0</v>
      </c>
      <c r="AU18" s="974">
        <v>0</v>
      </c>
      <c r="AV18" s="974">
        <v>0</v>
      </c>
      <c r="AW18" s="1028">
        <v>0</v>
      </c>
      <c r="AX18" s="963"/>
      <c r="AY18" s="973">
        <v>0</v>
      </c>
      <c r="BB18" s="1030">
        <v>0</v>
      </c>
      <c r="BC18" s="1031">
        <v>0</v>
      </c>
    </row>
    <row r="19" spans="1:55">
      <c r="A19" s="963">
        <v>27</v>
      </c>
      <c r="B19" s="964">
        <v>17</v>
      </c>
      <c r="C19" s="963" t="s">
        <v>1287</v>
      </c>
      <c r="D19" s="1033" t="s">
        <v>1405</v>
      </c>
      <c r="E19" s="1026" t="s">
        <v>1406</v>
      </c>
      <c r="F19" s="1027" t="s">
        <v>1391</v>
      </c>
      <c r="G19" s="974">
        <v>0</v>
      </c>
      <c r="H19" s="974">
        <v>0</v>
      </c>
      <c r="I19" s="974">
        <v>0</v>
      </c>
      <c r="J19" s="974">
        <v>0</v>
      </c>
      <c r="K19" s="974">
        <v>0</v>
      </c>
      <c r="L19" s="974">
        <v>0</v>
      </c>
      <c r="M19" s="974">
        <v>0</v>
      </c>
      <c r="N19" s="974">
        <v>0</v>
      </c>
      <c r="O19" s="974">
        <v>0</v>
      </c>
      <c r="P19" s="974">
        <v>0</v>
      </c>
      <c r="Q19" s="974">
        <v>0</v>
      </c>
      <c r="R19" s="974">
        <v>0</v>
      </c>
      <c r="S19" s="974">
        <v>0</v>
      </c>
      <c r="T19" s="974">
        <v>0</v>
      </c>
      <c r="U19" s="974">
        <v>0</v>
      </c>
      <c r="V19" s="974">
        <v>0</v>
      </c>
      <c r="W19" s="974">
        <v>0</v>
      </c>
      <c r="X19" s="974">
        <v>0</v>
      </c>
      <c r="Y19" s="974">
        <v>0</v>
      </c>
      <c r="Z19" s="974">
        <v>0</v>
      </c>
      <c r="AA19" s="974">
        <v>0</v>
      </c>
      <c r="AB19" s="974">
        <v>0</v>
      </c>
      <c r="AC19" s="974">
        <v>0</v>
      </c>
      <c r="AD19" s="974">
        <v>0</v>
      </c>
      <c r="AE19" s="974">
        <v>0</v>
      </c>
      <c r="AF19" s="974">
        <v>0</v>
      </c>
      <c r="AG19" s="974">
        <v>0</v>
      </c>
      <c r="AH19" s="974">
        <v>0</v>
      </c>
      <c r="AI19" s="974">
        <v>0</v>
      </c>
      <c r="AJ19" s="974">
        <v>0</v>
      </c>
      <c r="AK19" s="974">
        <v>0</v>
      </c>
      <c r="AL19" s="974">
        <v>0</v>
      </c>
      <c r="AM19" s="974">
        <v>0</v>
      </c>
      <c r="AN19" s="974">
        <v>0</v>
      </c>
      <c r="AO19" s="974">
        <v>0</v>
      </c>
      <c r="AP19" s="974">
        <v>0</v>
      </c>
      <c r="AQ19" s="974">
        <v>0</v>
      </c>
      <c r="AR19" s="974">
        <v>0</v>
      </c>
      <c r="AS19" s="974">
        <v>0</v>
      </c>
      <c r="AT19" s="974">
        <v>0</v>
      </c>
      <c r="AU19" s="974">
        <v>0</v>
      </c>
      <c r="AV19" s="974">
        <v>0</v>
      </c>
      <c r="AW19" s="1028">
        <v>0</v>
      </c>
      <c r="AX19" s="963"/>
      <c r="AY19" s="973">
        <v>0</v>
      </c>
      <c r="BB19" s="1030">
        <v>0</v>
      </c>
      <c r="BC19" s="1031">
        <v>0</v>
      </c>
    </row>
    <row r="20" spans="1:55">
      <c r="A20" s="963">
        <v>28</v>
      </c>
      <c r="B20" s="964">
        <v>18</v>
      </c>
      <c r="C20" s="963" t="s">
        <v>1287</v>
      </c>
      <c r="D20" s="1034" t="s">
        <v>1407</v>
      </c>
      <c r="E20" s="1026" t="s">
        <v>1408</v>
      </c>
      <c r="F20" s="1027" t="s">
        <v>1391</v>
      </c>
      <c r="G20" s="974">
        <v>0</v>
      </c>
      <c r="H20" s="974">
        <v>0</v>
      </c>
      <c r="I20" s="974">
        <v>0</v>
      </c>
      <c r="J20" s="974">
        <v>0</v>
      </c>
      <c r="K20" s="974">
        <v>0</v>
      </c>
      <c r="L20" s="974">
        <v>0</v>
      </c>
      <c r="M20" s="974">
        <v>0</v>
      </c>
      <c r="N20" s="974">
        <v>0</v>
      </c>
      <c r="O20" s="974">
        <v>0</v>
      </c>
      <c r="P20" s="974">
        <v>0</v>
      </c>
      <c r="Q20" s="974">
        <v>0</v>
      </c>
      <c r="R20" s="974">
        <v>0</v>
      </c>
      <c r="S20" s="974">
        <v>0</v>
      </c>
      <c r="T20" s="974">
        <v>0</v>
      </c>
      <c r="U20" s="974">
        <v>0</v>
      </c>
      <c r="V20" s="974">
        <v>0</v>
      </c>
      <c r="W20" s="974">
        <v>0</v>
      </c>
      <c r="X20" s="974">
        <v>0</v>
      </c>
      <c r="Y20" s="974">
        <v>0</v>
      </c>
      <c r="Z20" s="974">
        <v>0</v>
      </c>
      <c r="AA20" s="974">
        <v>0</v>
      </c>
      <c r="AB20" s="974">
        <v>0</v>
      </c>
      <c r="AC20" s="974">
        <v>0</v>
      </c>
      <c r="AD20" s="974">
        <v>0</v>
      </c>
      <c r="AE20" s="974">
        <v>0</v>
      </c>
      <c r="AF20" s="974">
        <v>0</v>
      </c>
      <c r="AG20" s="974">
        <v>0</v>
      </c>
      <c r="AH20" s="974">
        <v>0</v>
      </c>
      <c r="AI20" s="974">
        <v>0</v>
      </c>
      <c r="AJ20" s="974">
        <v>0</v>
      </c>
      <c r="AK20" s="974">
        <v>0</v>
      </c>
      <c r="AL20" s="974">
        <v>0</v>
      </c>
      <c r="AM20" s="974">
        <v>0</v>
      </c>
      <c r="AN20" s="974">
        <v>0</v>
      </c>
      <c r="AO20" s="974">
        <v>0</v>
      </c>
      <c r="AP20" s="974">
        <v>0</v>
      </c>
      <c r="AQ20" s="974">
        <v>0</v>
      </c>
      <c r="AR20" s="974">
        <v>0</v>
      </c>
      <c r="AS20" s="974">
        <v>0</v>
      </c>
      <c r="AT20" s="974">
        <v>0</v>
      </c>
      <c r="AU20" s="974">
        <v>0</v>
      </c>
      <c r="AV20" s="974">
        <v>0</v>
      </c>
      <c r="AW20" s="1028">
        <v>0</v>
      </c>
      <c r="AX20" s="963"/>
      <c r="AY20" s="973">
        <v>0</v>
      </c>
      <c r="BB20" s="1030">
        <v>0</v>
      </c>
      <c r="BC20" s="1031">
        <v>0</v>
      </c>
    </row>
    <row r="21" spans="1:55">
      <c r="A21" s="963">
        <v>29</v>
      </c>
      <c r="B21" s="964">
        <v>19</v>
      </c>
      <c r="C21" s="963" t="s">
        <v>1287</v>
      </c>
      <c r="D21" s="1034" t="s">
        <v>1409</v>
      </c>
      <c r="E21" s="1026" t="s">
        <v>1410</v>
      </c>
      <c r="F21" s="1027" t="s">
        <v>1391</v>
      </c>
      <c r="G21" s="974">
        <v>0</v>
      </c>
      <c r="H21" s="974">
        <v>0</v>
      </c>
      <c r="I21" s="974">
        <v>0</v>
      </c>
      <c r="J21" s="974">
        <v>0</v>
      </c>
      <c r="K21" s="974">
        <v>0</v>
      </c>
      <c r="L21" s="974">
        <v>0</v>
      </c>
      <c r="M21" s="974">
        <v>0</v>
      </c>
      <c r="N21" s="974">
        <v>0</v>
      </c>
      <c r="O21" s="974">
        <v>0</v>
      </c>
      <c r="P21" s="974">
        <v>0</v>
      </c>
      <c r="Q21" s="974">
        <v>0</v>
      </c>
      <c r="R21" s="974">
        <v>0</v>
      </c>
      <c r="S21" s="974">
        <v>0</v>
      </c>
      <c r="T21" s="974">
        <v>0</v>
      </c>
      <c r="U21" s="974">
        <v>0</v>
      </c>
      <c r="V21" s="974">
        <v>0</v>
      </c>
      <c r="W21" s="974">
        <v>0</v>
      </c>
      <c r="X21" s="974">
        <v>0</v>
      </c>
      <c r="Y21" s="974">
        <v>0</v>
      </c>
      <c r="Z21" s="974">
        <v>0</v>
      </c>
      <c r="AA21" s="974">
        <v>0</v>
      </c>
      <c r="AB21" s="974">
        <v>0</v>
      </c>
      <c r="AC21" s="974">
        <v>0</v>
      </c>
      <c r="AD21" s="974">
        <v>0</v>
      </c>
      <c r="AE21" s="974">
        <v>0</v>
      </c>
      <c r="AF21" s="974">
        <v>0</v>
      </c>
      <c r="AG21" s="974">
        <v>0</v>
      </c>
      <c r="AH21" s="974">
        <v>0</v>
      </c>
      <c r="AI21" s="974">
        <v>0</v>
      </c>
      <c r="AJ21" s="974">
        <v>0</v>
      </c>
      <c r="AK21" s="974">
        <v>0</v>
      </c>
      <c r="AL21" s="974">
        <v>0</v>
      </c>
      <c r="AM21" s="974">
        <v>0</v>
      </c>
      <c r="AN21" s="974">
        <v>0</v>
      </c>
      <c r="AO21" s="974">
        <v>0</v>
      </c>
      <c r="AP21" s="974">
        <v>0</v>
      </c>
      <c r="AQ21" s="974">
        <v>0</v>
      </c>
      <c r="AR21" s="974">
        <v>0</v>
      </c>
      <c r="AS21" s="974">
        <v>0</v>
      </c>
      <c r="AT21" s="974">
        <v>0</v>
      </c>
      <c r="AU21" s="974">
        <v>0</v>
      </c>
      <c r="AV21" s="974">
        <v>0</v>
      </c>
      <c r="AW21" s="1028">
        <v>0</v>
      </c>
      <c r="AX21" s="963"/>
      <c r="AY21" s="973">
        <v>0</v>
      </c>
      <c r="BB21" s="1030">
        <v>0</v>
      </c>
      <c r="BC21" s="1031">
        <v>0</v>
      </c>
    </row>
    <row r="22" spans="1:55">
      <c r="A22" s="963">
        <v>30</v>
      </c>
      <c r="B22" s="964">
        <v>20</v>
      </c>
      <c r="C22" s="963" t="s">
        <v>1287</v>
      </c>
      <c r="D22" s="1034" t="s">
        <v>1411</v>
      </c>
      <c r="E22" s="1026" t="s">
        <v>1412</v>
      </c>
      <c r="F22" s="1027" t="s">
        <v>1391</v>
      </c>
      <c r="G22" s="974">
        <v>0</v>
      </c>
      <c r="H22" s="974">
        <v>0</v>
      </c>
      <c r="I22" s="974">
        <v>0</v>
      </c>
      <c r="J22" s="974">
        <v>0</v>
      </c>
      <c r="K22" s="974">
        <v>0</v>
      </c>
      <c r="L22" s="974">
        <v>0</v>
      </c>
      <c r="M22" s="974">
        <v>0</v>
      </c>
      <c r="N22" s="974">
        <v>0</v>
      </c>
      <c r="O22" s="974">
        <v>0</v>
      </c>
      <c r="P22" s="974">
        <v>0</v>
      </c>
      <c r="Q22" s="974">
        <v>0</v>
      </c>
      <c r="R22" s="974">
        <v>0</v>
      </c>
      <c r="S22" s="974">
        <v>0</v>
      </c>
      <c r="T22" s="974">
        <v>0</v>
      </c>
      <c r="U22" s="974">
        <v>0</v>
      </c>
      <c r="V22" s="974">
        <v>0</v>
      </c>
      <c r="W22" s="974">
        <v>0</v>
      </c>
      <c r="X22" s="974">
        <v>0</v>
      </c>
      <c r="Y22" s="974">
        <v>0</v>
      </c>
      <c r="Z22" s="974">
        <v>0</v>
      </c>
      <c r="AA22" s="974">
        <v>0</v>
      </c>
      <c r="AB22" s="974">
        <v>0</v>
      </c>
      <c r="AC22" s="974">
        <v>0</v>
      </c>
      <c r="AD22" s="974">
        <v>0</v>
      </c>
      <c r="AE22" s="974">
        <v>0</v>
      </c>
      <c r="AF22" s="974">
        <v>0</v>
      </c>
      <c r="AG22" s="974">
        <v>0</v>
      </c>
      <c r="AH22" s="974">
        <v>0</v>
      </c>
      <c r="AI22" s="974">
        <v>0</v>
      </c>
      <c r="AJ22" s="974">
        <v>0</v>
      </c>
      <c r="AK22" s="974">
        <v>0</v>
      </c>
      <c r="AL22" s="974">
        <v>0</v>
      </c>
      <c r="AM22" s="974">
        <v>0</v>
      </c>
      <c r="AN22" s="974">
        <v>0</v>
      </c>
      <c r="AO22" s="974">
        <v>0</v>
      </c>
      <c r="AP22" s="974">
        <v>0</v>
      </c>
      <c r="AQ22" s="974">
        <v>0</v>
      </c>
      <c r="AR22" s="974">
        <v>0</v>
      </c>
      <c r="AS22" s="974">
        <v>0</v>
      </c>
      <c r="AT22" s="974">
        <v>0</v>
      </c>
      <c r="AU22" s="974">
        <v>0</v>
      </c>
      <c r="AV22" s="974">
        <v>0</v>
      </c>
      <c r="AW22" s="1028">
        <v>0</v>
      </c>
      <c r="AX22" s="963"/>
      <c r="AY22" s="973">
        <v>0</v>
      </c>
      <c r="BB22" s="1030">
        <v>0</v>
      </c>
      <c r="BC22" s="1031">
        <v>0</v>
      </c>
    </row>
    <row r="23" spans="1:55">
      <c r="A23" s="963">
        <v>31</v>
      </c>
      <c r="B23" s="964">
        <v>21</v>
      </c>
      <c r="C23" s="963" t="s">
        <v>1287</v>
      </c>
      <c r="D23" s="1032" t="s">
        <v>1413</v>
      </c>
      <c r="E23" s="1026" t="s">
        <v>1414</v>
      </c>
      <c r="F23" s="1027" t="s">
        <v>1391</v>
      </c>
      <c r="G23" s="974">
        <v>0</v>
      </c>
      <c r="H23" s="974">
        <v>0</v>
      </c>
      <c r="I23" s="974">
        <v>0</v>
      </c>
      <c r="J23" s="974">
        <v>0</v>
      </c>
      <c r="K23" s="974">
        <v>0</v>
      </c>
      <c r="L23" s="974">
        <v>0</v>
      </c>
      <c r="M23" s="974">
        <v>0</v>
      </c>
      <c r="N23" s="974">
        <v>0</v>
      </c>
      <c r="O23" s="974">
        <v>0</v>
      </c>
      <c r="P23" s="974">
        <v>0</v>
      </c>
      <c r="Q23" s="974">
        <v>0</v>
      </c>
      <c r="R23" s="974">
        <v>0</v>
      </c>
      <c r="S23" s="974">
        <v>0</v>
      </c>
      <c r="T23" s="974">
        <v>0</v>
      </c>
      <c r="U23" s="974">
        <v>0</v>
      </c>
      <c r="V23" s="974">
        <v>0</v>
      </c>
      <c r="W23" s="974">
        <v>0</v>
      </c>
      <c r="X23" s="974">
        <v>0</v>
      </c>
      <c r="Y23" s="974">
        <v>0</v>
      </c>
      <c r="Z23" s="974">
        <v>0</v>
      </c>
      <c r="AA23" s="974">
        <v>0</v>
      </c>
      <c r="AB23" s="974">
        <v>0</v>
      </c>
      <c r="AC23" s="974">
        <v>0</v>
      </c>
      <c r="AD23" s="974">
        <v>0</v>
      </c>
      <c r="AE23" s="974">
        <v>0</v>
      </c>
      <c r="AF23" s="974">
        <v>0</v>
      </c>
      <c r="AG23" s="974">
        <v>0</v>
      </c>
      <c r="AH23" s="974">
        <v>0</v>
      </c>
      <c r="AI23" s="974">
        <v>0</v>
      </c>
      <c r="AJ23" s="974">
        <v>0</v>
      </c>
      <c r="AK23" s="974">
        <v>0</v>
      </c>
      <c r="AL23" s="974">
        <v>0</v>
      </c>
      <c r="AM23" s="974">
        <v>0</v>
      </c>
      <c r="AN23" s="974">
        <v>0</v>
      </c>
      <c r="AO23" s="974">
        <v>0</v>
      </c>
      <c r="AP23" s="974">
        <v>0</v>
      </c>
      <c r="AQ23" s="974">
        <v>0</v>
      </c>
      <c r="AR23" s="974">
        <v>0</v>
      </c>
      <c r="AS23" s="974">
        <v>0</v>
      </c>
      <c r="AT23" s="974">
        <v>0</v>
      </c>
      <c r="AU23" s="974">
        <v>0</v>
      </c>
      <c r="AV23" s="974">
        <v>0</v>
      </c>
      <c r="AW23" s="1028">
        <v>0</v>
      </c>
      <c r="AX23" s="963"/>
      <c r="AY23" s="973">
        <v>0</v>
      </c>
      <c r="BB23" s="1030">
        <v>0</v>
      </c>
      <c r="BC23" s="1031">
        <v>0</v>
      </c>
    </row>
    <row r="24" spans="1:55">
      <c r="A24" s="963">
        <v>32</v>
      </c>
      <c r="B24" s="964">
        <v>22</v>
      </c>
      <c r="C24" s="963" t="s">
        <v>1287</v>
      </c>
      <c r="D24" s="1032" t="s">
        <v>1415</v>
      </c>
      <c r="E24" s="1026" t="s">
        <v>1416</v>
      </c>
      <c r="F24" s="1027" t="s">
        <v>1391</v>
      </c>
      <c r="G24" s="974">
        <v>0</v>
      </c>
      <c r="H24" s="974">
        <v>0</v>
      </c>
      <c r="I24" s="974">
        <v>0</v>
      </c>
      <c r="J24" s="974">
        <v>0</v>
      </c>
      <c r="K24" s="974">
        <v>0</v>
      </c>
      <c r="L24" s="974">
        <v>0</v>
      </c>
      <c r="M24" s="974">
        <v>0</v>
      </c>
      <c r="N24" s="974">
        <v>0</v>
      </c>
      <c r="O24" s="974">
        <v>0</v>
      </c>
      <c r="P24" s="974">
        <v>0</v>
      </c>
      <c r="Q24" s="974">
        <v>0</v>
      </c>
      <c r="R24" s="974">
        <v>0</v>
      </c>
      <c r="S24" s="974">
        <v>0</v>
      </c>
      <c r="T24" s="974">
        <v>0</v>
      </c>
      <c r="U24" s="974">
        <v>0</v>
      </c>
      <c r="V24" s="974">
        <v>0</v>
      </c>
      <c r="W24" s="974">
        <v>0</v>
      </c>
      <c r="X24" s="974">
        <v>0</v>
      </c>
      <c r="Y24" s="974">
        <v>0</v>
      </c>
      <c r="Z24" s="974">
        <v>0</v>
      </c>
      <c r="AA24" s="974">
        <v>0</v>
      </c>
      <c r="AB24" s="974">
        <v>0</v>
      </c>
      <c r="AC24" s="974">
        <v>0</v>
      </c>
      <c r="AD24" s="974">
        <v>0</v>
      </c>
      <c r="AE24" s="974">
        <v>0</v>
      </c>
      <c r="AF24" s="974">
        <v>0</v>
      </c>
      <c r="AG24" s="974">
        <v>0</v>
      </c>
      <c r="AH24" s="974">
        <v>0</v>
      </c>
      <c r="AI24" s="974">
        <v>0</v>
      </c>
      <c r="AJ24" s="974">
        <v>0</v>
      </c>
      <c r="AK24" s="974">
        <v>0</v>
      </c>
      <c r="AL24" s="974">
        <v>0</v>
      </c>
      <c r="AM24" s="974">
        <v>0</v>
      </c>
      <c r="AN24" s="974">
        <v>0</v>
      </c>
      <c r="AO24" s="974">
        <v>0</v>
      </c>
      <c r="AP24" s="974">
        <v>0</v>
      </c>
      <c r="AQ24" s="974">
        <v>0</v>
      </c>
      <c r="AR24" s="974">
        <v>0</v>
      </c>
      <c r="AS24" s="974">
        <v>0</v>
      </c>
      <c r="AT24" s="974">
        <v>0</v>
      </c>
      <c r="AU24" s="974">
        <v>0</v>
      </c>
      <c r="AV24" s="974">
        <v>0</v>
      </c>
      <c r="AW24" s="1028">
        <v>0</v>
      </c>
      <c r="AX24" s="963"/>
      <c r="AY24" s="973">
        <v>0</v>
      </c>
      <c r="BB24" s="1030">
        <v>0</v>
      </c>
      <c r="BC24" s="1031">
        <v>0</v>
      </c>
    </row>
    <row r="25" spans="1:55">
      <c r="A25" s="963">
        <v>33</v>
      </c>
      <c r="B25" s="964">
        <v>23</v>
      </c>
      <c r="C25" s="963" t="s">
        <v>1287</v>
      </c>
      <c r="D25" s="1032" t="s">
        <v>1417</v>
      </c>
      <c r="E25" s="1026" t="s">
        <v>1418</v>
      </c>
      <c r="F25" s="1027" t="s">
        <v>1391</v>
      </c>
      <c r="G25" s="974">
        <v>0</v>
      </c>
      <c r="H25" s="974">
        <v>0</v>
      </c>
      <c r="I25" s="974">
        <v>0</v>
      </c>
      <c r="J25" s="974">
        <v>0</v>
      </c>
      <c r="K25" s="974">
        <v>0</v>
      </c>
      <c r="L25" s="974">
        <v>0</v>
      </c>
      <c r="M25" s="974">
        <v>0</v>
      </c>
      <c r="N25" s="974">
        <v>0</v>
      </c>
      <c r="O25" s="974">
        <v>0</v>
      </c>
      <c r="P25" s="974">
        <v>0</v>
      </c>
      <c r="Q25" s="974">
        <v>0</v>
      </c>
      <c r="R25" s="974">
        <v>0</v>
      </c>
      <c r="S25" s="974">
        <v>0</v>
      </c>
      <c r="T25" s="974">
        <v>0</v>
      </c>
      <c r="U25" s="974">
        <v>0</v>
      </c>
      <c r="V25" s="974">
        <v>0</v>
      </c>
      <c r="W25" s="974">
        <v>0</v>
      </c>
      <c r="X25" s="974">
        <v>0</v>
      </c>
      <c r="Y25" s="974">
        <v>0</v>
      </c>
      <c r="Z25" s="974">
        <v>0</v>
      </c>
      <c r="AA25" s="974">
        <v>0</v>
      </c>
      <c r="AB25" s="974">
        <v>0</v>
      </c>
      <c r="AC25" s="974">
        <v>0</v>
      </c>
      <c r="AD25" s="974">
        <v>0</v>
      </c>
      <c r="AE25" s="974">
        <v>0</v>
      </c>
      <c r="AF25" s="974">
        <v>0</v>
      </c>
      <c r="AG25" s="974">
        <v>0</v>
      </c>
      <c r="AH25" s="974">
        <v>0</v>
      </c>
      <c r="AI25" s="974">
        <v>0</v>
      </c>
      <c r="AJ25" s="974">
        <v>0</v>
      </c>
      <c r="AK25" s="974">
        <v>0</v>
      </c>
      <c r="AL25" s="974">
        <v>0</v>
      </c>
      <c r="AM25" s="974">
        <v>0</v>
      </c>
      <c r="AN25" s="974">
        <v>0</v>
      </c>
      <c r="AO25" s="974">
        <v>0</v>
      </c>
      <c r="AP25" s="974">
        <v>0</v>
      </c>
      <c r="AQ25" s="974">
        <v>0</v>
      </c>
      <c r="AR25" s="974">
        <v>0</v>
      </c>
      <c r="AS25" s="974">
        <v>0</v>
      </c>
      <c r="AT25" s="974">
        <v>0</v>
      </c>
      <c r="AU25" s="974">
        <v>0</v>
      </c>
      <c r="AV25" s="974">
        <v>0</v>
      </c>
      <c r="AW25" s="1028">
        <v>0</v>
      </c>
      <c r="AX25" s="963"/>
      <c r="AY25" s="973">
        <v>0</v>
      </c>
      <c r="BB25" s="1030">
        <v>0</v>
      </c>
      <c r="BC25" s="1031">
        <v>0</v>
      </c>
    </row>
    <row r="26" spans="1:55">
      <c r="A26" s="963">
        <v>36</v>
      </c>
      <c r="B26" s="964">
        <v>26</v>
      </c>
      <c r="C26" s="963" t="s">
        <v>1287</v>
      </c>
      <c r="D26" s="1034" t="s">
        <v>1419</v>
      </c>
      <c r="E26" s="1026" t="s">
        <v>1420</v>
      </c>
      <c r="F26" s="1027" t="s">
        <v>1391</v>
      </c>
      <c r="G26" s="974">
        <v>0</v>
      </c>
      <c r="H26" s="974">
        <v>0</v>
      </c>
      <c r="I26" s="974">
        <v>0</v>
      </c>
      <c r="J26" s="974">
        <v>0</v>
      </c>
      <c r="K26" s="974">
        <v>152954855</v>
      </c>
      <c r="L26" s="974">
        <v>0</v>
      </c>
      <c r="M26" s="974">
        <v>0</v>
      </c>
      <c r="N26" s="974">
        <v>0</v>
      </c>
      <c r="O26" s="974">
        <v>0</v>
      </c>
      <c r="P26" s="974">
        <v>0</v>
      </c>
      <c r="Q26" s="974">
        <v>0</v>
      </c>
      <c r="R26" s="974">
        <v>0</v>
      </c>
      <c r="S26" s="974">
        <v>0</v>
      </c>
      <c r="T26" s="974">
        <v>0</v>
      </c>
      <c r="U26" s="974">
        <v>0</v>
      </c>
      <c r="V26" s="974">
        <v>0</v>
      </c>
      <c r="W26" s="974">
        <v>0</v>
      </c>
      <c r="X26" s="974">
        <v>0</v>
      </c>
      <c r="Y26" s="974">
        <v>0</v>
      </c>
      <c r="Z26" s="974">
        <v>0</v>
      </c>
      <c r="AA26" s="974">
        <v>0</v>
      </c>
      <c r="AB26" s="974">
        <v>0</v>
      </c>
      <c r="AC26" s="974">
        <v>0</v>
      </c>
      <c r="AD26" s="974">
        <v>0</v>
      </c>
      <c r="AE26" s="974">
        <v>0</v>
      </c>
      <c r="AF26" s="974">
        <v>0</v>
      </c>
      <c r="AG26" s="974">
        <v>0</v>
      </c>
      <c r="AH26" s="974">
        <v>0</v>
      </c>
      <c r="AI26" s="974">
        <v>0</v>
      </c>
      <c r="AJ26" s="974">
        <v>0</v>
      </c>
      <c r="AK26" s="974">
        <v>0</v>
      </c>
      <c r="AL26" s="974">
        <v>0</v>
      </c>
      <c r="AM26" s="974">
        <v>0</v>
      </c>
      <c r="AN26" s="974">
        <v>0</v>
      </c>
      <c r="AO26" s="974">
        <v>0</v>
      </c>
      <c r="AP26" s="974">
        <v>0</v>
      </c>
      <c r="AQ26" s="974">
        <v>0</v>
      </c>
      <c r="AR26" s="974">
        <v>0</v>
      </c>
      <c r="AS26" s="974">
        <v>0</v>
      </c>
      <c r="AT26" s="974">
        <v>0</v>
      </c>
      <c r="AU26" s="974">
        <v>0</v>
      </c>
      <c r="AV26" s="974">
        <v>152954855</v>
      </c>
      <c r="AW26" s="1028">
        <v>0</v>
      </c>
      <c r="AX26" s="963"/>
      <c r="AY26" s="973">
        <v>158611112</v>
      </c>
      <c r="BB26" s="1030">
        <v>152954855</v>
      </c>
      <c r="BC26" s="1031">
        <v>-5656257</v>
      </c>
    </row>
    <row r="27" spans="1:55">
      <c r="A27" s="963">
        <v>38</v>
      </c>
      <c r="B27" s="964">
        <v>28</v>
      </c>
      <c r="C27" s="963" t="s">
        <v>1287</v>
      </c>
      <c r="D27" s="1033" t="s">
        <v>1421</v>
      </c>
      <c r="E27" s="1026" t="s">
        <v>1422</v>
      </c>
      <c r="F27" s="1027" t="s">
        <v>1391</v>
      </c>
      <c r="G27" s="974">
        <v>0</v>
      </c>
      <c r="H27" s="974">
        <v>0</v>
      </c>
      <c r="I27" s="974">
        <v>0</v>
      </c>
      <c r="J27" s="974">
        <v>0</v>
      </c>
      <c r="K27" s="974">
        <v>0</v>
      </c>
      <c r="L27" s="974">
        <v>0</v>
      </c>
      <c r="M27" s="974">
        <v>0</v>
      </c>
      <c r="N27" s="974">
        <v>0</v>
      </c>
      <c r="O27" s="974">
        <v>0</v>
      </c>
      <c r="P27" s="974">
        <v>0</v>
      </c>
      <c r="Q27" s="974">
        <v>0</v>
      </c>
      <c r="R27" s="974">
        <v>0</v>
      </c>
      <c r="S27" s="974">
        <v>0</v>
      </c>
      <c r="T27" s="974">
        <v>0</v>
      </c>
      <c r="U27" s="974">
        <v>0</v>
      </c>
      <c r="V27" s="974">
        <v>0</v>
      </c>
      <c r="W27" s="974">
        <v>0</v>
      </c>
      <c r="X27" s="974">
        <v>0</v>
      </c>
      <c r="Y27" s="974">
        <v>0</v>
      </c>
      <c r="Z27" s="974">
        <v>0</v>
      </c>
      <c r="AA27" s="974">
        <v>0</v>
      </c>
      <c r="AB27" s="974">
        <v>0</v>
      </c>
      <c r="AC27" s="974">
        <v>0</v>
      </c>
      <c r="AD27" s="974">
        <v>0</v>
      </c>
      <c r="AE27" s="974">
        <v>0</v>
      </c>
      <c r="AF27" s="974">
        <v>0</v>
      </c>
      <c r="AG27" s="974">
        <v>0</v>
      </c>
      <c r="AH27" s="974">
        <v>0</v>
      </c>
      <c r="AI27" s="974">
        <v>0</v>
      </c>
      <c r="AJ27" s="974">
        <v>0</v>
      </c>
      <c r="AK27" s="974">
        <v>0</v>
      </c>
      <c r="AL27" s="974">
        <v>0</v>
      </c>
      <c r="AM27" s="974">
        <v>0</v>
      </c>
      <c r="AN27" s="974">
        <v>0</v>
      </c>
      <c r="AO27" s="974">
        <v>0</v>
      </c>
      <c r="AP27" s="974">
        <v>0</v>
      </c>
      <c r="AQ27" s="974">
        <v>0</v>
      </c>
      <c r="AR27" s="974">
        <v>0</v>
      </c>
      <c r="AS27" s="974">
        <v>0</v>
      </c>
      <c r="AT27" s="974">
        <v>0</v>
      </c>
      <c r="AU27" s="974">
        <v>0</v>
      </c>
      <c r="AV27" s="974">
        <v>0</v>
      </c>
      <c r="AW27" s="1028">
        <v>0</v>
      </c>
      <c r="AX27" s="963"/>
      <c r="AY27" s="973">
        <v>0</v>
      </c>
      <c r="BB27" s="1030">
        <v>0</v>
      </c>
      <c r="BC27" s="1031">
        <v>0</v>
      </c>
    </row>
    <row r="28" spans="1:55">
      <c r="A28" s="963">
        <v>39</v>
      </c>
      <c r="B28" s="964">
        <v>29</v>
      </c>
      <c r="C28" s="963" t="s">
        <v>1287</v>
      </c>
      <c r="D28" s="1033" t="s">
        <v>1228</v>
      </c>
      <c r="E28" s="1026" t="s">
        <v>1229</v>
      </c>
      <c r="F28" s="1027" t="s">
        <v>1391</v>
      </c>
      <c r="G28" s="974">
        <v>0</v>
      </c>
      <c r="H28" s="974">
        <v>0</v>
      </c>
      <c r="I28" s="974">
        <v>0</v>
      </c>
      <c r="J28" s="974">
        <v>0</v>
      </c>
      <c r="K28" s="974">
        <v>0</v>
      </c>
      <c r="L28" s="974">
        <v>0</v>
      </c>
      <c r="M28" s="974">
        <v>0</v>
      </c>
      <c r="N28" s="974">
        <v>0</v>
      </c>
      <c r="O28" s="974">
        <v>0</v>
      </c>
      <c r="P28" s="974">
        <v>0</v>
      </c>
      <c r="Q28" s="974">
        <v>0</v>
      </c>
      <c r="R28" s="974">
        <v>0</v>
      </c>
      <c r="S28" s="974">
        <v>0</v>
      </c>
      <c r="T28" s="974">
        <v>0</v>
      </c>
      <c r="U28" s="974">
        <v>0</v>
      </c>
      <c r="V28" s="974">
        <v>0</v>
      </c>
      <c r="W28" s="974">
        <v>0</v>
      </c>
      <c r="X28" s="974">
        <v>0</v>
      </c>
      <c r="Y28" s="974">
        <v>0</v>
      </c>
      <c r="Z28" s="974">
        <v>0</v>
      </c>
      <c r="AA28" s="974">
        <v>0</v>
      </c>
      <c r="AB28" s="974">
        <v>0</v>
      </c>
      <c r="AC28" s="974">
        <v>0</v>
      </c>
      <c r="AD28" s="974">
        <v>0</v>
      </c>
      <c r="AE28" s="974">
        <v>0</v>
      </c>
      <c r="AF28" s="974">
        <v>0</v>
      </c>
      <c r="AG28" s="974">
        <v>0</v>
      </c>
      <c r="AH28" s="974">
        <v>0</v>
      </c>
      <c r="AI28" s="974">
        <v>0</v>
      </c>
      <c r="AJ28" s="974">
        <v>0</v>
      </c>
      <c r="AK28" s="974">
        <v>0</v>
      </c>
      <c r="AL28" s="974">
        <v>0</v>
      </c>
      <c r="AM28" s="974">
        <v>0</v>
      </c>
      <c r="AN28" s="974">
        <v>0</v>
      </c>
      <c r="AO28" s="974">
        <v>0</v>
      </c>
      <c r="AP28" s="974">
        <v>0</v>
      </c>
      <c r="AQ28" s="974">
        <v>0</v>
      </c>
      <c r="AR28" s="974">
        <v>0</v>
      </c>
      <c r="AS28" s="974">
        <v>0</v>
      </c>
      <c r="AT28" s="974">
        <v>0</v>
      </c>
      <c r="AU28" s="974">
        <v>0</v>
      </c>
      <c r="AV28" s="974">
        <v>0</v>
      </c>
      <c r="AW28" s="1028">
        <v>0</v>
      </c>
      <c r="AX28" s="963"/>
      <c r="AY28" s="973">
        <v>0</v>
      </c>
      <c r="BB28" s="1030">
        <v>0</v>
      </c>
      <c r="BC28" s="1031">
        <v>0</v>
      </c>
    </row>
    <row r="29" spans="1:55">
      <c r="A29" s="963">
        <v>41</v>
      </c>
      <c r="B29" s="964">
        <v>31</v>
      </c>
      <c r="C29" s="963" t="s">
        <v>1287</v>
      </c>
      <c r="D29" s="1033" t="s">
        <v>1423</v>
      </c>
      <c r="E29" s="1026" t="s">
        <v>1424</v>
      </c>
      <c r="F29" s="1027" t="s">
        <v>1391</v>
      </c>
      <c r="G29" s="974">
        <v>152954855</v>
      </c>
      <c r="H29" s="974">
        <v>0</v>
      </c>
      <c r="I29" s="974">
        <v>0</v>
      </c>
      <c r="J29" s="974">
        <v>0</v>
      </c>
      <c r="K29" s="974">
        <v>-153073655</v>
      </c>
      <c r="L29" s="974">
        <v>0</v>
      </c>
      <c r="M29" s="974">
        <v>0</v>
      </c>
      <c r="N29" s="974">
        <v>0</v>
      </c>
      <c r="O29" s="974">
        <v>0</v>
      </c>
      <c r="P29" s="974">
        <v>0</v>
      </c>
      <c r="Q29" s="974">
        <v>0</v>
      </c>
      <c r="R29" s="974">
        <v>0</v>
      </c>
      <c r="S29" s="974">
        <v>0</v>
      </c>
      <c r="T29" s="974">
        <v>0</v>
      </c>
      <c r="U29" s="974">
        <v>0</v>
      </c>
      <c r="V29" s="974">
        <v>0</v>
      </c>
      <c r="W29" s="974">
        <v>0</v>
      </c>
      <c r="X29" s="974">
        <v>0</v>
      </c>
      <c r="Y29" s="974">
        <v>0</v>
      </c>
      <c r="Z29" s="974">
        <v>0</v>
      </c>
      <c r="AA29" s="974">
        <v>0</v>
      </c>
      <c r="AB29" s="974">
        <v>0</v>
      </c>
      <c r="AC29" s="974">
        <v>0</v>
      </c>
      <c r="AD29" s="974">
        <v>0</v>
      </c>
      <c r="AE29" s="974">
        <v>0</v>
      </c>
      <c r="AF29" s="974">
        <v>0</v>
      </c>
      <c r="AG29" s="974">
        <v>0</v>
      </c>
      <c r="AH29" s="974">
        <v>0</v>
      </c>
      <c r="AI29" s="974">
        <v>0</v>
      </c>
      <c r="AJ29" s="974">
        <v>0</v>
      </c>
      <c r="AK29" s="974">
        <v>0</v>
      </c>
      <c r="AL29" s="974">
        <v>0</v>
      </c>
      <c r="AM29" s="974">
        <v>0</v>
      </c>
      <c r="AN29" s="974">
        <v>0</v>
      </c>
      <c r="AO29" s="974">
        <v>0</v>
      </c>
      <c r="AP29" s="974">
        <v>0</v>
      </c>
      <c r="AQ29" s="974">
        <v>0</v>
      </c>
      <c r="AR29" s="974">
        <v>0</v>
      </c>
      <c r="AS29" s="974">
        <v>0</v>
      </c>
      <c r="AT29" s="974">
        <v>0</v>
      </c>
      <c r="AU29" s="974">
        <v>0</v>
      </c>
      <c r="AV29" s="974">
        <v>-118800</v>
      </c>
      <c r="AW29" s="1028">
        <v>0</v>
      </c>
      <c r="AX29" s="963"/>
      <c r="AY29" s="973">
        <v>-30050729</v>
      </c>
      <c r="AZ29" s="974">
        <v>-29931929</v>
      </c>
      <c r="BA29" s="974"/>
      <c r="BB29" s="1030">
        <v>-30050729</v>
      </c>
      <c r="BC29" s="1031">
        <v>0</v>
      </c>
    </row>
    <row r="30" spans="1:55">
      <c r="A30" s="963">
        <v>42</v>
      </c>
      <c r="B30" s="964">
        <v>32</v>
      </c>
      <c r="C30" s="963" t="s">
        <v>1287</v>
      </c>
      <c r="D30" s="1033" t="s">
        <v>1425</v>
      </c>
      <c r="E30" s="1026" t="s">
        <v>1426</v>
      </c>
      <c r="F30" s="1027" t="s">
        <v>1391</v>
      </c>
      <c r="G30" s="974">
        <v>944550009.11000001</v>
      </c>
      <c r="H30" s="974">
        <v>0</v>
      </c>
      <c r="I30" s="974">
        <v>0</v>
      </c>
      <c r="J30" s="974">
        <v>0</v>
      </c>
      <c r="K30" s="974">
        <v>118800</v>
      </c>
      <c r="L30" s="974">
        <v>0</v>
      </c>
      <c r="M30" s="974">
        <v>0</v>
      </c>
      <c r="N30" s="974">
        <v>0</v>
      </c>
      <c r="O30" s="974">
        <v>0</v>
      </c>
      <c r="P30" s="974">
        <v>0</v>
      </c>
      <c r="Q30" s="974">
        <v>0</v>
      </c>
      <c r="R30" s="974">
        <v>0</v>
      </c>
      <c r="S30" s="974">
        <v>0</v>
      </c>
      <c r="T30" s="974">
        <v>0</v>
      </c>
      <c r="U30" s="974">
        <v>0</v>
      </c>
      <c r="V30" s="974">
        <v>0</v>
      </c>
      <c r="W30" s="974">
        <v>0</v>
      </c>
      <c r="X30" s="974">
        <v>0</v>
      </c>
      <c r="Y30" s="974">
        <v>0</v>
      </c>
      <c r="Z30" s="974">
        <v>0</v>
      </c>
      <c r="AA30" s="974">
        <v>0</v>
      </c>
      <c r="AB30" s="974">
        <v>0</v>
      </c>
      <c r="AC30" s="974">
        <v>0</v>
      </c>
      <c r="AD30" s="974">
        <v>0</v>
      </c>
      <c r="AE30" s="974">
        <v>0</v>
      </c>
      <c r="AF30" s="974">
        <v>0</v>
      </c>
      <c r="AG30" s="974">
        <v>0</v>
      </c>
      <c r="AH30" s="974">
        <v>0</v>
      </c>
      <c r="AI30" s="974">
        <v>0</v>
      </c>
      <c r="AJ30" s="974">
        <v>0</v>
      </c>
      <c r="AK30" s="974">
        <v>0</v>
      </c>
      <c r="AL30" s="974">
        <v>0</v>
      </c>
      <c r="AM30" s="974">
        <v>0</v>
      </c>
      <c r="AN30" s="974">
        <v>0</v>
      </c>
      <c r="AO30" s="974">
        <v>0</v>
      </c>
      <c r="AP30" s="974">
        <v>0</v>
      </c>
      <c r="AQ30" s="974">
        <v>0</v>
      </c>
      <c r="AR30" s="974">
        <v>-944668809.11000001</v>
      </c>
      <c r="AS30" s="974">
        <v>0</v>
      </c>
      <c r="AT30" s="974">
        <v>0</v>
      </c>
      <c r="AU30" s="974">
        <v>0</v>
      </c>
      <c r="AV30" s="974">
        <v>0</v>
      </c>
      <c r="AW30" s="1028">
        <v>0</v>
      </c>
      <c r="AX30" s="963"/>
      <c r="AY30" s="973">
        <v>0</v>
      </c>
      <c r="BB30" s="1030">
        <v>0</v>
      </c>
      <c r="BC30" s="1031">
        <v>0</v>
      </c>
    </row>
    <row r="31" spans="1:55">
      <c r="A31" s="963">
        <v>43</v>
      </c>
      <c r="B31" s="964">
        <v>33</v>
      </c>
      <c r="C31" s="963" t="s">
        <v>1287</v>
      </c>
      <c r="D31" s="1034" t="s">
        <v>1427</v>
      </c>
      <c r="E31" s="1026" t="s">
        <v>1428</v>
      </c>
      <c r="F31" s="1027" t="s">
        <v>1391</v>
      </c>
      <c r="G31" s="974">
        <v>0</v>
      </c>
      <c r="H31" s="974">
        <v>0</v>
      </c>
      <c r="I31" s="974">
        <v>0</v>
      </c>
      <c r="J31" s="974">
        <v>0</v>
      </c>
      <c r="K31" s="974">
        <v>0</v>
      </c>
      <c r="L31" s="974">
        <v>0</v>
      </c>
      <c r="M31" s="974">
        <v>0</v>
      </c>
      <c r="N31" s="974">
        <v>0</v>
      </c>
      <c r="O31" s="974">
        <v>0</v>
      </c>
      <c r="P31" s="974">
        <v>0</v>
      </c>
      <c r="Q31" s="974">
        <v>0</v>
      </c>
      <c r="R31" s="974">
        <v>0</v>
      </c>
      <c r="S31" s="974">
        <v>0</v>
      </c>
      <c r="T31" s="974">
        <v>0</v>
      </c>
      <c r="U31" s="974">
        <v>0</v>
      </c>
      <c r="V31" s="974">
        <v>0</v>
      </c>
      <c r="W31" s="974">
        <v>0</v>
      </c>
      <c r="X31" s="974">
        <v>0</v>
      </c>
      <c r="Y31" s="974">
        <v>0</v>
      </c>
      <c r="Z31" s="974">
        <v>0</v>
      </c>
      <c r="AA31" s="974">
        <v>0</v>
      </c>
      <c r="AB31" s="974">
        <v>0</v>
      </c>
      <c r="AC31" s="974">
        <v>0</v>
      </c>
      <c r="AD31" s="974">
        <v>0</v>
      </c>
      <c r="AE31" s="974">
        <v>0</v>
      </c>
      <c r="AF31" s="974">
        <v>0</v>
      </c>
      <c r="AG31" s="974">
        <v>0</v>
      </c>
      <c r="AH31" s="974">
        <v>0</v>
      </c>
      <c r="AI31" s="974">
        <v>0</v>
      </c>
      <c r="AJ31" s="974">
        <v>0</v>
      </c>
      <c r="AK31" s="974">
        <v>0</v>
      </c>
      <c r="AL31" s="974">
        <v>0</v>
      </c>
      <c r="AM31" s="974">
        <v>0</v>
      </c>
      <c r="AN31" s="974">
        <v>0</v>
      </c>
      <c r="AO31" s="974">
        <v>0</v>
      </c>
      <c r="AP31" s="974">
        <v>0</v>
      </c>
      <c r="AQ31" s="974">
        <v>0</v>
      </c>
      <c r="AR31" s="974">
        <v>0</v>
      </c>
      <c r="AS31" s="974">
        <v>0</v>
      </c>
      <c r="AT31" s="974">
        <v>0</v>
      </c>
      <c r="AU31" s="974">
        <v>0</v>
      </c>
      <c r="AV31" s="974">
        <v>0</v>
      </c>
      <c r="AW31" s="1028">
        <v>0</v>
      </c>
      <c r="AX31" s="963"/>
      <c r="AY31" s="973">
        <v>0</v>
      </c>
      <c r="BB31" s="1030">
        <v>0</v>
      </c>
      <c r="BC31" s="1031">
        <v>0</v>
      </c>
    </row>
    <row r="32" spans="1:55">
      <c r="A32" s="963">
        <v>44</v>
      </c>
      <c r="B32" s="964">
        <v>34</v>
      </c>
      <c r="C32" s="963" t="s">
        <v>1287</v>
      </c>
      <c r="D32" s="1032" t="s">
        <v>1429</v>
      </c>
      <c r="E32" s="1026" t="s">
        <v>1430</v>
      </c>
      <c r="F32" s="1027" t="s">
        <v>1391</v>
      </c>
      <c r="G32" s="974">
        <v>57386397.659999996</v>
      </c>
      <c r="H32" s="974">
        <v>0</v>
      </c>
      <c r="I32" s="974">
        <v>0</v>
      </c>
      <c r="J32" s="974">
        <v>0</v>
      </c>
      <c r="K32" s="974">
        <v>0</v>
      </c>
      <c r="L32" s="974">
        <v>0</v>
      </c>
      <c r="M32" s="974">
        <v>0</v>
      </c>
      <c r="N32" s="974">
        <v>0</v>
      </c>
      <c r="O32" s="974">
        <v>0</v>
      </c>
      <c r="P32" s="974">
        <v>0</v>
      </c>
      <c r="Q32" s="974">
        <v>0</v>
      </c>
      <c r="R32" s="974">
        <v>0</v>
      </c>
      <c r="S32" s="974">
        <v>0</v>
      </c>
      <c r="T32" s="974">
        <v>0</v>
      </c>
      <c r="U32" s="974">
        <v>0</v>
      </c>
      <c r="V32" s="974">
        <v>0</v>
      </c>
      <c r="W32" s="974">
        <v>0</v>
      </c>
      <c r="X32" s="974">
        <v>0</v>
      </c>
      <c r="Y32" s="974">
        <v>0</v>
      </c>
      <c r="Z32" s="974">
        <v>0</v>
      </c>
      <c r="AA32" s="974">
        <v>0</v>
      </c>
      <c r="AB32" s="974">
        <v>0</v>
      </c>
      <c r="AC32" s="974">
        <v>0</v>
      </c>
      <c r="AD32" s="974">
        <v>0</v>
      </c>
      <c r="AE32" s="974">
        <v>0</v>
      </c>
      <c r="AF32" s="974">
        <v>0</v>
      </c>
      <c r="AG32" s="974">
        <v>0</v>
      </c>
      <c r="AH32" s="974">
        <v>0</v>
      </c>
      <c r="AI32" s="974">
        <v>0</v>
      </c>
      <c r="AJ32" s="974">
        <v>0</v>
      </c>
      <c r="AK32" s="974">
        <v>0</v>
      </c>
      <c r="AL32" s="974">
        <v>0</v>
      </c>
      <c r="AM32" s="974">
        <v>0</v>
      </c>
      <c r="AN32" s="974">
        <v>0</v>
      </c>
      <c r="AO32" s="974">
        <v>0</v>
      </c>
      <c r="AP32" s="974">
        <v>0</v>
      </c>
      <c r="AQ32" s="974">
        <v>0</v>
      </c>
      <c r="AR32" s="974">
        <v>0</v>
      </c>
      <c r="AS32" s="974">
        <v>0</v>
      </c>
      <c r="AT32" s="974">
        <v>0</v>
      </c>
      <c r="AU32" s="974">
        <v>0</v>
      </c>
      <c r="AV32" s="974">
        <v>57386397.659999996</v>
      </c>
      <c r="AW32" s="1028">
        <v>0</v>
      </c>
      <c r="AX32" s="963"/>
      <c r="AY32" s="973">
        <v>57386398</v>
      </c>
      <c r="BB32" s="1030">
        <v>57386397.659999996</v>
      </c>
      <c r="BC32" s="1031">
        <v>-0.34000000357627869</v>
      </c>
    </row>
    <row r="33" spans="1:55">
      <c r="A33" s="963">
        <v>48</v>
      </c>
      <c r="B33" s="964">
        <v>38</v>
      </c>
      <c r="C33" s="963" t="s">
        <v>1287</v>
      </c>
      <c r="D33" s="1033" t="s">
        <v>1431</v>
      </c>
      <c r="E33" s="1026" t="s">
        <v>1432</v>
      </c>
      <c r="F33" s="1027" t="s">
        <v>1391</v>
      </c>
      <c r="G33" s="974">
        <v>0</v>
      </c>
      <c r="H33" s="974">
        <v>0</v>
      </c>
      <c r="I33" s="974">
        <v>0</v>
      </c>
      <c r="J33" s="974">
        <v>0</v>
      </c>
      <c r="K33" s="974">
        <v>0</v>
      </c>
      <c r="L33" s="974">
        <v>0</v>
      </c>
      <c r="M33" s="974">
        <v>0</v>
      </c>
      <c r="N33" s="974">
        <v>0</v>
      </c>
      <c r="O33" s="974">
        <v>0</v>
      </c>
      <c r="P33" s="974">
        <v>0</v>
      </c>
      <c r="Q33" s="974">
        <v>0</v>
      </c>
      <c r="R33" s="974">
        <v>0</v>
      </c>
      <c r="S33" s="974">
        <v>0</v>
      </c>
      <c r="T33" s="974">
        <v>0</v>
      </c>
      <c r="U33" s="974">
        <v>0</v>
      </c>
      <c r="V33" s="974">
        <v>0</v>
      </c>
      <c r="W33" s="974">
        <v>0</v>
      </c>
      <c r="X33" s="974">
        <v>0</v>
      </c>
      <c r="Y33" s="974">
        <v>0</v>
      </c>
      <c r="Z33" s="974">
        <v>0</v>
      </c>
      <c r="AA33" s="974">
        <v>0</v>
      </c>
      <c r="AB33" s="974">
        <v>0</v>
      </c>
      <c r="AC33" s="974">
        <v>0</v>
      </c>
      <c r="AD33" s="974">
        <v>0</v>
      </c>
      <c r="AE33" s="974">
        <v>0</v>
      </c>
      <c r="AF33" s="974">
        <v>0</v>
      </c>
      <c r="AG33" s="974">
        <v>0</v>
      </c>
      <c r="AH33" s="974">
        <v>0</v>
      </c>
      <c r="AI33" s="974">
        <v>0</v>
      </c>
      <c r="AJ33" s="974">
        <v>0</v>
      </c>
      <c r="AK33" s="974">
        <v>0</v>
      </c>
      <c r="AL33" s="974">
        <v>0</v>
      </c>
      <c r="AM33" s="974">
        <v>0</v>
      </c>
      <c r="AN33" s="974">
        <v>0</v>
      </c>
      <c r="AO33" s="974">
        <v>0</v>
      </c>
      <c r="AP33" s="974">
        <v>0</v>
      </c>
      <c r="AQ33" s="974">
        <v>0</v>
      </c>
      <c r="AR33" s="974">
        <v>0</v>
      </c>
      <c r="AS33" s="974">
        <v>0</v>
      </c>
      <c r="AT33" s="974">
        <v>0</v>
      </c>
      <c r="AU33" s="974">
        <v>0</v>
      </c>
      <c r="AV33" s="974">
        <v>0</v>
      </c>
      <c r="AW33" s="1028">
        <v>0</v>
      </c>
      <c r="AX33" s="963"/>
      <c r="AY33" s="973">
        <v>0</v>
      </c>
      <c r="BB33" s="1030">
        <v>0</v>
      </c>
      <c r="BC33" s="1031">
        <v>0</v>
      </c>
    </row>
    <row r="34" spans="1:55">
      <c r="A34" s="963">
        <v>50</v>
      </c>
      <c r="B34" s="964">
        <v>40</v>
      </c>
      <c r="C34" s="963" t="s">
        <v>1287</v>
      </c>
      <c r="D34" s="1033" t="s">
        <v>1433</v>
      </c>
      <c r="E34" s="1026" t="s">
        <v>1434</v>
      </c>
      <c r="F34" s="1027" t="s">
        <v>1391</v>
      </c>
      <c r="G34" s="974">
        <v>0</v>
      </c>
      <c r="H34" s="974">
        <v>0</v>
      </c>
      <c r="I34" s="974">
        <v>0</v>
      </c>
      <c r="J34" s="974">
        <v>0</v>
      </c>
      <c r="K34" s="974">
        <v>0</v>
      </c>
      <c r="L34" s="974">
        <v>0</v>
      </c>
      <c r="M34" s="974">
        <v>0</v>
      </c>
      <c r="N34" s="974">
        <v>0</v>
      </c>
      <c r="O34" s="974">
        <v>0</v>
      </c>
      <c r="P34" s="974">
        <v>0</v>
      </c>
      <c r="Q34" s="974">
        <v>0</v>
      </c>
      <c r="R34" s="974">
        <v>0</v>
      </c>
      <c r="S34" s="974">
        <v>0</v>
      </c>
      <c r="T34" s="974">
        <v>0</v>
      </c>
      <c r="U34" s="974">
        <v>0</v>
      </c>
      <c r="V34" s="974">
        <v>0</v>
      </c>
      <c r="W34" s="974">
        <v>0</v>
      </c>
      <c r="X34" s="974">
        <v>0</v>
      </c>
      <c r="Y34" s="974">
        <v>0</v>
      </c>
      <c r="Z34" s="974">
        <v>0</v>
      </c>
      <c r="AA34" s="974">
        <v>0</v>
      </c>
      <c r="AB34" s="974">
        <v>0</v>
      </c>
      <c r="AC34" s="974">
        <v>0</v>
      </c>
      <c r="AD34" s="974">
        <v>0</v>
      </c>
      <c r="AE34" s="974">
        <v>0</v>
      </c>
      <c r="AF34" s="974">
        <v>0</v>
      </c>
      <c r="AG34" s="974">
        <v>0</v>
      </c>
      <c r="AH34" s="974">
        <v>0</v>
      </c>
      <c r="AI34" s="974">
        <v>0</v>
      </c>
      <c r="AJ34" s="974">
        <v>0</v>
      </c>
      <c r="AK34" s="974">
        <v>0</v>
      </c>
      <c r="AL34" s="974">
        <v>0</v>
      </c>
      <c r="AM34" s="974">
        <v>0</v>
      </c>
      <c r="AN34" s="974">
        <v>0</v>
      </c>
      <c r="AO34" s="974">
        <v>0</v>
      </c>
      <c r="AP34" s="974">
        <v>0</v>
      </c>
      <c r="AQ34" s="974">
        <v>0</v>
      </c>
      <c r="AR34" s="974">
        <v>0</v>
      </c>
      <c r="AS34" s="974">
        <v>0</v>
      </c>
      <c r="AT34" s="974">
        <v>0</v>
      </c>
      <c r="AU34" s="974">
        <v>0</v>
      </c>
      <c r="AV34" s="974">
        <v>0</v>
      </c>
      <c r="AW34" s="1028">
        <v>0</v>
      </c>
      <c r="AX34" s="963"/>
      <c r="AY34" s="973">
        <v>0</v>
      </c>
      <c r="BB34" s="1030">
        <v>0</v>
      </c>
      <c r="BC34" s="1031">
        <v>0</v>
      </c>
    </row>
    <row r="35" spans="1:55">
      <c r="A35" s="963">
        <v>52</v>
      </c>
      <c r="B35" s="964">
        <v>42</v>
      </c>
      <c r="C35" s="963" t="s">
        <v>1287</v>
      </c>
      <c r="D35" s="1033" t="s">
        <v>1435</v>
      </c>
      <c r="E35" s="1026" t="s">
        <v>1436</v>
      </c>
      <c r="F35" s="1027" t="s">
        <v>1391</v>
      </c>
      <c r="G35" s="974">
        <v>0</v>
      </c>
      <c r="H35" s="974">
        <v>0</v>
      </c>
      <c r="I35" s="974">
        <v>0</v>
      </c>
      <c r="J35" s="974">
        <v>0</v>
      </c>
      <c r="K35" s="974">
        <v>0</v>
      </c>
      <c r="L35" s="974">
        <v>0</v>
      </c>
      <c r="M35" s="974">
        <v>0</v>
      </c>
      <c r="N35" s="974">
        <v>0</v>
      </c>
      <c r="O35" s="974">
        <v>0</v>
      </c>
      <c r="P35" s="974">
        <v>0</v>
      </c>
      <c r="Q35" s="974">
        <v>0</v>
      </c>
      <c r="R35" s="974">
        <v>0</v>
      </c>
      <c r="S35" s="974">
        <v>0</v>
      </c>
      <c r="T35" s="974">
        <v>0</v>
      </c>
      <c r="U35" s="974">
        <v>0</v>
      </c>
      <c r="V35" s="974">
        <v>0</v>
      </c>
      <c r="W35" s="974">
        <v>0</v>
      </c>
      <c r="X35" s="974">
        <v>0</v>
      </c>
      <c r="Y35" s="974">
        <v>0</v>
      </c>
      <c r="Z35" s="974">
        <v>0</v>
      </c>
      <c r="AA35" s="974">
        <v>0</v>
      </c>
      <c r="AB35" s="974">
        <v>0</v>
      </c>
      <c r="AC35" s="974">
        <v>0</v>
      </c>
      <c r="AD35" s="974">
        <v>0</v>
      </c>
      <c r="AE35" s="974">
        <v>0</v>
      </c>
      <c r="AF35" s="974">
        <v>0</v>
      </c>
      <c r="AG35" s="974">
        <v>0</v>
      </c>
      <c r="AH35" s="974">
        <v>0</v>
      </c>
      <c r="AI35" s="974">
        <v>0</v>
      </c>
      <c r="AJ35" s="974">
        <v>0</v>
      </c>
      <c r="AK35" s="974">
        <v>0</v>
      </c>
      <c r="AL35" s="974">
        <v>0</v>
      </c>
      <c r="AM35" s="974">
        <v>0</v>
      </c>
      <c r="AN35" s="974">
        <v>0</v>
      </c>
      <c r="AO35" s="974">
        <v>0</v>
      </c>
      <c r="AP35" s="974">
        <v>0</v>
      </c>
      <c r="AQ35" s="974">
        <v>0</v>
      </c>
      <c r="AR35" s="974">
        <v>0</v>
      </c>
      <c r="AS35" s="974">
        <v>0</v>
      </c>
      <c r="AT35" s="974">
        <v>0</v>
      </c>
      <c r="AU35" s="974">
        <v>0</v>
      </c>
      <c r="AV35" s="974">
        <v>0</v>
      </c>
      <c r="AW35" s="1028">
        <v>0</v>
      </c>
      <c r="AX35" s="963"/>
      <c r="AY35" s="973">
        <v>0</v>
      </c>
      <c r="BB35" s="1030">
        <v>0</v>
      </c>
      <c r="BC35" s="1031">
        <v>0</v>
      </c>
    </row>
    <row r="36" spans="1:55">
      <c r="A36" s="963">
        <v>54</v>
      </c>
      <c r="B36" s="964">
        <v>44</v>
      </c>
      <c r="C36" s="963" t="s">
        <v>1287</v>
      </c>
      <c r="D36" s="1033" t="s">
        <v>1437</v>
      </c>
      <c r="E36" s="1026" t="s">
        <v>1438</v>
      </c>
      <c r="F36" s="1027" t="s">
        <v>1391</v>
      </c>
      <c r="G36" s="974">
        <v>0</v>
      </c>
      <c r="H36" s="974">
        <v>0</v>
      </c>
      <c r="I36" s="974">
        <v>0</v>
      </c>
      <c r="J36" s="974">
        <v>0</v>
      </c>
      <c r="K36" s="974">
        <v>0</v>
      </c>
      <c r="L36" s="974">
        <v>0</v>
      </c>
      <c r="M36" s="974">
        <v>0</v>
      </c>
      <c r="N36" s="974">
        <v>0</v>
      </c>
      <c r="O36" s="974">
        <v>0</v>
      </c>
      <c r="P36" s="974">
        <v>0</v>
      </c>
      <c r="Q36" s="974">
        <v>0</v>
      </c>
      <c r="R36" s="974">
        <v>0</v>
      </c>
      <c r="S36" s="974">
        <v>0</v>
      </c>
      <c r="T36" s="974">
        <v>0</v>
      </c>
      <c r="U36" s="974">
        <v>0</v>
      </c>
      <c r="V36" s="974">
        <v>0</v>
      </c>
      <c r="W36" s="974">
        <v>0</v>
      </c>
      <c r="X36" s="974">
        <v>0</v>
      </c>
      <c r="Y36" s="974">
        <v>0</v>
      </c>
      <c r="Z36" s="974">
        <v>0</v>
      </c>
      <c r="AA36" s="974">
        <v>0</v>
      </c>
      <c r="AB36" s="974">
        <v>0</v>
      </c>
      <c r="AC36" s="974">
        <v>0</v>
      </c>
      <c r="AD36" s="974">
        <v>0</v>
      </c>
      <c r="AE36" s="974">
        <v>0</v>
      </c>
      <c r="AF36" s="974">
        <v>0</v>
      </c>
      <c r="AG36" s="974">
        <v>0</v>
      </c>
      <c r="AH36" s="974">
        <v>0</v>
      </c>
      <c r="AI36" s="974">
        <v>0</v>
      </c>
      <c r="AJ36" s="974">
        <v>0</v>
      </c>
      <c r="AK36" s="974">
        <v>0</v>
      </c>
      <c r="AL36" s="974">
        <v>0</v>
      </c>
      <c r="AM36" s="974">
        <v>0</v>
      </c>
      <c r="AN36" s="974">
        <v>0</v>
      </c>
      <c r="AO36" s="974">
        <v>0</v>
      </c>
      <c r="AP36" s="974">
        <v>0</v>
      </c>
      <c r="AQ36" s="974">
        <v>0</v>
      </c>
      <c r="AR36" s="974">
        <v>0</v>
      </c>
      <c r="AS36" s="974">
        <v>0</v>
      </c>
      <c r="AT36" s="974">
        <v>0</v>
      </c>
      <c r="AU36" s="974">
        <v>0</v>
      </c>
      <c r="AV36" s="974">
        <v>0</v>
      </c>
      <c r="AW36" s="1028">
        <v>0</v>
      </c>
      <c r="AX36" s="963"/>
      <c r="AY36" s="973">
        <v>0</v>
      </c>
      <c r="BB36" s="1030">
        <v>0</v>
      </c>
      <c r="BC36" s="1031">
        <v>0</v>
      </c>
    </row>
    <row r="37" spans="1:55">
      <c r="A37" s="963">
        <v>56</v>
      </c>
      <c r="B37" s="964">
        <v>46</v>
      </c>
      <c r="C37" s="963" t="s">
        <v>1287</v>
      </c>
      <c r="D37" s="1033" t="s">
        <v>1439</v>
      </c>
      <c r="E37" s="1026" t="s">
        <v>1440</v>
      </c>
      <c r="F37" s="1027" t="s">
        <v>1391</v>
      </c>
      <c r="G37" s="974">
        <v>0</v>
      </c>
      <c r="H37" s="974">
        <v>0</v>
      </c>
      <c r="I37" s="974">
        <v>0</v>
      </c>
      <c r="J37" s="974">
        <v>0</v>
      </c>
      <c r="K37" s="974">
        <v>0</v>
      </c>
      <c r="L37" s="974">
        <v>0</v>
      </c>
      <c r="M37" s="974">
        <v>0</v>
      </c>
      <c r="N37" s="974">
        <v>0</v>
      </c>
      <c r="O37" s="974">
        <v>0</v>
      </c>
      <c r="P37" s="974">
        <v>0</v>
      </c>
      <c r="Q37" s="974">
        <v>0</v>
      </c>
      <c r="R37" s="974">
        <v>0</v>
      </c>
      <c r="S37" s="974">
        <v>0</v>
      </c>
      <c r="T37" s="974">
        <v>0</v>
      </c>
      <c r="U37" s="974">
        <v>0</v>
      </c>
      <c r="V37" s="974">
        <v>0</v>
      </c>
      <c r="W37" s="974">
        <v>0</v>
      </c>
      <c r="X37" s="974">
        <v>0</v>
      </c>
      <c r="Y37" s="974">
        <v>0</v>
      </c>
      <c r="Z37" s="974">
        <v>0</v>
      </c>
      <c r="AA37" s="974">
        <v>0</v>
      </c>
      <c r="AB37" s="974">
        <v>0</v>
      </c>
      <c r="AC37" s="974">
        <v>0</v>
      </c>
      <c r="AD37" s="974">
        <v>0</v>
      </c>
      <c r="AE37" s="974">
        <v>0</v>
      </c>
      <c r="AF37" s="974">
        <v>0</v>
      </c>
      <c r="AG37" s="974">
        <v>0</v>
      </c>
      <c r="AH37" s="974">
        <v>0</v>
      </c>
      <c r="AI37" s="974">
        <v>0</v>
      </c>
      <c r="AJ37" s="974">
        <v>0</v>
      </c>
      <c r="AK37" s="974">
        <v>0</v>
      </c>
      <c r="AL37" s="974">
        <v>0</v>
      </c>
      <c r="AM37" s="974">
        <v>0</v>
      </c>
      <c r="AN37" s="974">
        <v>0</v>
      </c>
      <c r="AO37" s="974">
        <v>0</v>
      </c>
      <c r="AP37" s="974">
        <v>0</v>
      </c>
      <c r="AQ37" s="974">
        <v>0</v>
      </c>
      <c r="AR37" s="974">
        <v>0</v>
      </c>
      <c r="AS37" s="974">
        <v>0</v>
      </c>
      <c r="AT37" s="974">
        <v>0</v>
      </c>
      <c r="AU37" s="974">
        <v>0</v>
      </c>
      <c r="AV37" s="974">
        <v>0</v>
      </c>
      <c r="AW37" s="1028">
        <v>0</v>
      </c>
      <c r="AX37" s="963"/>
      <c r="AY37" s="973">
        <v>0</v>
      </c>
      <c r="BB37" s="1030">
        <v>0</v>
      </c>
      <c r="BC37" s="1031">
        <v>0</v>
      </c>
    </row>
    <row r="38" spans="1:55">
      <c r="A38" s="963">
        <v>58</v>
      </c>
      <c r="B38" s="964">
        <v>48</v>
      </c>
      <c r="C38" s="963" t="s">
        <v>1287</v>
      </c>
      <c r="D38" s="1033" t="s">
        <v>1441</v>
      </c>
      <c r="E38" s="1026" t="s">
        <v>1442</v>
      </c>
      <c r="F38" s="1027" t="s">
        <v>1391</v>
      </c>
      <c r="G38" s="974">
        <v>0</v>
      </c>
      <c r="H38" s="974">
        <v>0</v>
      </c>
      <c r="I38" s="974">
        <v>0</v>
      </c>
      <c r="J38" s="974">
        <v>0</v>
      </c>
      <c r="K38" s="974">
        <v>0</v>
      </c>
      <c r="L38" s="974">
        <v>0</v>
      </c>
      <c r="M38" s="974">
        <v>0</v>
      </c>
      <c r="N38" s="974">
        <v>0</v>
      </c>
      <c r="O38" s="974">
        <v>0</v>
      </c>
      <c r="P38" s="974">
        <v>0</v>
      </c>
      <c r="Q38" s="974">
        <v>0</v>
      </c>
      <c r="R38" s="974">
        <v>0</v>
      </c>
      <c r="S38" s="974">
        <v>0</v>
      </c>
      <c r="T38" s="974">
        <v>0</v>
      </c>
      <c r="U38" s="974">
        <v>0</v>
      </c>
      <c r="V38" s="974">
        <v>0</v>
      </c>
      <c r="W38" s="974">
        <v>0</v>
      </c>
      <c r="X38" s="974">
        <v>0</v>
      </c>
      <c r="Y38" s="974">
        <v>0</v>
      </c>
      <c r="Z38" s="974">
        <v>0</v>
      </c>
      <c r="AA38" s="974">
        <v>0</v>
      </c>
      <c r="AB38" s="974">
        <v>0</v>
      </c>
      <c r="AC38" s="974">
        <v>0</v>
      </c>
      <c r="AD38" s="974">
        <v>0</v>
      </c>
      <c r="AE38" s="974">
        <v>0</v>
      </c>
      <c r="AF38" s="974">
        <v>0</v>
      </c>
      <c r="AG38" s="974">
        <v>0</v>
      </c>
      <c r="AH38" s="974">
        <v>0</v>
      </c>
      <c r="AI38" s="974">
        <v>0</v>
      </c>
      <c r="AJ38" s="974">
        <v>0</v>
      </c>
      <c r="AK38" s="974">
        <v>0</v>
      </c>
      <c r="AL38" s="974">
        <v>0</v>
      </c>
      <c r="AM38" s="974">
        <v>0</v>
      </c>
      <c r="AN38" s="974">
        <v>0</v>
      </c>
      <c r="AO38" s="974">
        <v>0</v>
      </c>
      <c r="AP38" s="974">
        <v>0</v>
      </c>
      <c r="AQ38" s="974">
        <v>0</v>
      </c>
      <c r="AR38" s="974">
        <v>0</v>
      </c>
      <c r="AS38" s="974">
        <v>0</v>
      </c>
      <c r="AT38" s="974">
        <v>0</v>
      </c>
      <c r="AU38" s="974">
        <v>0</v>
      </c>
      <c r="AV38" s="974">
        <v>0</v>
      </c>
      <c r="AW38" s="1028">
        <v>0</v>
      </c>
      <c r="AX38" s="963"/>
      <c r="AY38" s="973">
        <v>0</v>
      </c>
      <c r="BB38" s="1030">
        <v>0</v>
      </c>
      <c r="BC38" s="1031">
        <v>0</v>
      </c>
    </row>
    <row r="39" spans="1:55">
      <c r="A39" s="963">
        <v>60</v>
      </c>
      <c r="B39" s="964">
        <v>50</v>
      </c>
      <c r="C39" s="963" t="s">
        <v>1287</v>
      </c>
      <c r="D39" s="1033" t="s">
        <v>1443</v>
      </c>
      <c r="E39" s="1026" t="s">
        <v>1444</v>
      </c>
      <c r="F39" s="1027" t="s">
        <v>1391</v>
      </c>
      <c r="G39" s="974">
        <v>0</v>
      </c>
      <c r="H39" s="974">
        <v>0</v>
      </c>
      <c r="I39" s="974">
        <v>0</v>
      </c>
      <c r="J39" s="974">
        <v>0</v>
      </c>
      <c r="K39" s="974">
        <v>0</v>
      </c>
      <c r="L39" s="974">
        <v>0</v>
      </c>
      <c r="M39" s="974">
        <v>0</v>
      </c>
      <c r="N39" s="974">
        <v>0</v>
      </c>
      <c r="O39" s="974">
        <v>0</v>
      </c>
      <c r="P39" s="974">
        <v>0</v>
      </c>
      <c r="Q39" s="974">
        <v>0</v>
      </c>
      <c r="R39" s="974">
        <v>0</v>
      </c>
      <c r="S39" s="974">
        <v>0</v>
      </c>
      <c r="T39" s="974">
        <v>0</v>
      </c>
      <c r="U39" s="974">
        <v>0</v>
      </c>
      <c r="V39" s="974">
        <v>0</v>
      </c>
      <c r="W39" s="974">
        <v>0</v>
      </c>
      <c r="X39" s="974">
        <v>0</v>
      </c>
      <c r="Y39" s="974">
        <v>0</v>
      </c>
      <c r="Z39" s="974">
        <v>0</v>
      </c>
      <c r="AA39" s="974">
        <v>0</v>
      </c>
      <c r="AB39" s="974">
        <v>0</v>
      </c>
      <c r="AC39" s="974">
        <v>0</v>
      </c>
      <c r="AD39" s="974">
        <v>0</v>
      </c>
      <c r="AE39" s="974">
        <v>0</v>
      </c>
      <c r="AF39" s="974">
        <v>0</v>
      </c>
      <c r="AG39" s="974">
        <v>0</v>
      </c>
      <c r="AH39" s="974">
        <v>0</v>
      </c>
      <c r="AI39" s="974">
        <v>0</v>
      </c>
      <c r="AJ39" s="974">
        <v>0</v>
      </c>
      <c r="AK39" s="974">
        <v>0</v>
      </c>
      <c r="AL39" s="974">
        <v>0</v>
      </c>
      <c r="AM39" s="974">
        <v>0</v>
      </c>
      <c r="AN39" s="974">
        <v>0</v>
      </c>
      <c r="AO39" s="974">
        <v>0</v>
      </c>
      <c r="AP39" s="974">
        <v>0</v>
      </c>
      <c r="AQ39" s="974">
        <v>0</v>
      </c>
      <c r="AR39" s="974">
        <v>0</v>
      </c>
      <c r="AS39" s="974">
        <v>0</v>
      </c>
      <c r="AT39" s="974">
        <v>0</v>
      </c>
      <c r="AU39" s="974">
        <v>0</v>
      </c>
      <c r="AV39" s="974">
        <v>0</v>
      </c>
      <c r="AW39" s="1028">
        <v>0</v>
      </c>
      <c r="AX39" s="963"/>
      <c r="AY39" s="973">
        <v>0</v>
      </c>
      <c r="BB39" s="1030">
        <v>0</v>
      </c>
      <c r="BC39" s="1031">
        <v>0</v>
      </c>
    </row>
    <row r="40" spans="1:55">
      <c r="A40" s="963">
        <v>61</v>
      </c>
      <c r="B40" s="964">
        <v>51</v>
      </c>
      <c r="C40" s="963" t="s">
        <v>1287</v>
      </c>
      <c r="D40" s="1033" t="s">
        <v>1445</v>
      </c>
      <c r="E40" s="1026" t="s">
        <v>1446</v>
      </c>
      <c r="F40" s="1027" t="s">
        <v>1391</v>
      </c>
      <c r="G40" s="974">
        <v>0</v>
      </c>
      <c r="H40" s="974">
        <v>0</v>
      </c>
      <c r="I40" s="974">
        <v>0</v>
      </c>
      <c r="J40" s="974">
        <v>0</v>
      </c>
      <c r="K40" s="974">
        <v>0</v>
      </c>
      <c r="L40" s="974">
        <v>0</v>
      </c>
      <c r="M40" s="974">
        <v>0</v>
      </c>
      <c r="N40" s="974">
        <v>0</v>
      </c>
      <c r="O40" s="974">
        <v>0</v>
      </c>
      <c r="P40" s="974">
        <v>0</v>
      </c>
      <c r="Q40" s="974">
        <v>0</v>
      </c>
      <c r="R40" s="974">
        <v>0</v>
      </c>
      <c r="S40" s="974">
        <v>0</v>
      </c>
      <c r="T40" s="974">
        <v>0</v>
      </c>
      <c r="U40" s="974">
        <v>0</v>
      </c>
      <c r="V40" s="974">
        <v>0</v>
      </c>
      <c r="W40" s="974">
        <v>0</v>
      </c>
      <c r="X40" s="974">
        <v>0</v>
      </c>
      <c r="Y40" s="974">
        <v>0</v>
      </c>
      <c r="Z40" s="974">
        <v>0</v>
      </c>
      <c r="AA40" s="974">
        <v>0</v>
      </c>
      <c r="AB40" s="974">
        <v>0</v>
      </c>
      <c r="AC40" s="974">
        <v>0</v>
      </c>
      <c r="AD40" s="974">
        <v>0</v>
      </c>
      <c r="AE40" s="974">
        <v>0</v>
      </c>
      <c r="AF40" s="974">
        <v>0</v>
      </c>
      <c r="AG40" s="974">
        <v>0</v>
      </c>
      <c r="AH40" s="974">
        <v>0</v>
      </c>
      <c r="AI40" s="974">
        <v>0</v>
      </c>
      <c r="AJ40" s="974">
        <v>0</v>
      </c>
      <c r="AK40" s="974">
        <v>0</v>
      </c>
      <c r="AL40" s="974">
        <v>0</v>
      </c>
      <c r="AM40" s="974">
        <v>0</v>
      </c>
      <c r="AN40" s="974">
        <v>0</v>
      </c>
      <c r="AO40" s="974">
        <v>0</v>
      </c>
      <c r="AP40" s="974">
        <v>0</v>
      </c>
      <c r="AQ40" s="974">
        <v>0</v>
      </c>
      <c r="AR40" s="974">
        <v>0</v>
      </c>
      <c r="AS40" s="974">
        <v>0</v>
      </c>
      <c r="AT40" s="974">
        <v>0</v>
      </c>
      <c r="AU40" s="974">
        <v>0</v>
      </c>
      <c r="AV40" s="974">
        <v>0</v>
      </c>
      <c r="AW40" s="1028">
        <v>0</v>
      </c>
      <c r="AX40" s="963"/>
      <c r="AY40" s="973">
        <v>0</v>
      </c>
      <c r="BB40" s="1030">
        <v>0</v>
      </c>
      <c r="BC40" s="1031">
        <v>0</v>
      </c>
    </row>
    <row r="41" spans="1:55">
      <c r="A41" s="963">
        <v>62</v>
      </c>
      <c r="B41" s="964">
        <v>52</v>
      </c>
      <c r="C41" s="963" t="s">
        <v>1287</v>
      </c>
      <c r="D41" s="1033" t="s">
        <v>1447</v>
      </c>
      <c r="E41" s="1026" t="s">
        <v>1448</v>
      </c>
      <c r="F41" s="1027" t="s">
        <v>1391</v>
      </c>
      <c r="G41" s="974">
        <v>0</v>
      </c>
      <c r="H41" s="974">
        <v>0</v>
      </c>
      <c r="I41" s="974">
        <v>0</v>
      </c>
      <c r="J41" s="974">
        <v>0</v>
      </c>
      <c r="K41" s="974">
        <v>0</v>
      </c>
      <c r="L41" s="974">
        <v>0</v>
      </c>
      <c r="M41" s="974">
        <v>0</v>
      </c>
      <c r="N41" s="974">
        <v>0</v>
      </c>
      <c r="O41" s="974">
        <v>0</v>
      </c>
      <c r="P41" s="974">
        <v>0</v>
      </c>
      <c r="Q41" s="974">
        <v>0</v>
      </c>
      <c r="R41" s="974">
        <v>0</v>
      </c>
      <c r="S41" s="974">
        <v>0</v>
      </c>
      <c r="T41" s="974">
        <v>0</v>
      </c>
      <c r="U41" s="974">
        <v>0</v>
      </c>
      <c r="V41" s="974">
        <v>0</v>
      </c>
      <c r="W41" s="974">
        <v>0</v>
      </c>
      <c r="X41" s="974">
        <v>0</v>
      </c>
      <c r="Y41" s="974">
        <v>0</v>
      </c>
      <c r="Z41" s="974">
        <v>0</v>
      </c>
      <c r="AA41" s="974">
        <v>0</v>
      </c>
      <c r="AB41" s="974">
        <v>0</v>
      </c>
      <c r="AC41" s="974">
        <v>0</v>
      </c>
      <c r="AD41" s="974">
        <v>0</v>
      </c>
      <c r="AE41" s="974">
        <v>0</v>
      </c>
      <c r="AF41" s="974">
        <v>0</v>
      </c>
      <c r="AG41" s="974">
        <v>0</v>
      </c>
      <c r="AH41" s="974">
        <v>0</v>
      </c>
      <c r="AI41" s="974">
        <v>0</v>
      </c>
      <c r="AJ41" s="974">
        <v>0</v>
      </c>
      <c r="AK41" s="974">
        <v>0</v>
      </c>
      <c r="AL41" s="974">
        <v>0</v>
      </c>
      <c r="AM41" s="974">
        <v>0</v>
      </c>
      <c r="AN41" s="974">
        <v>0</v>
      </c>
      <c r="AO41" s="974">
        <v>0</v>
      </c>
      <c r="AP41" s="974">
        <v>0</v>
      </c>
      <c r="AQ41" s="974">
        <v>0</v>
      </c>
      <c r="AR41" s="974">
        <v>0</v>
      </c>
      <c r="AS41" s="974">
        <v>0</v>
      </c>
      <c r="AT41" s="974">
        <v>0</v>
      </c>
      <c r="AU41" s="974">
        <v>0</v>
      </c>
      <c r="AV41" s="974">
        <v>0</v>
      </c>
      <c r="AW41" s="1028">
        <v>0</v>
      </c>
      <c r="AX41" s="963"/>
      <c r="AY41" s="973">
        <v>0</v>
      </c>
      <c r="BB41" s="1030">
        <v>0</v>
      </c>
      <c r="BC41" s="1031">
        <v>0</v>
      </c>
    </row>
    <row r="42" spans="1:55">
      <c r="A42" s="963">
        <v>63</v>
      </c>
      <c r="B42" s="964">
        <v>53</v>
      </c>
      <c r="C42" s="963" t="s">
        <v>1287</v>
      </c>
      <c r="D42" s="1033" t="s">
        <v>1449</v>
      </c>
      <c r="E42" s="1026" t="s">
        <v>1450</v>
      </c>
      <c r="F42" s="1027" t="s">
        <v>1391</v>
      </c>
      <c r="G42" s="974">
        <v>0</v>
      </c>
      <c r="H42" s="974">
        <v>0</v>
      </c>
      <c r="I42" s="974">
        <v>0</v>
      </c>
      <c r="J42" s="974">
        <v>0</v>
      </c>
      <c r="K42" s="974">
        <v>0</v>
      </c>
      <c r="L42" s="974">
        <v>0</v>
      </c>
      <c r="M42" s="974">
        <v>0</v>
      </c>
      <c r="N42" s="974">
        <v>0</v>
      </c>
      <c r="O42" s="974">
        <v>0</v>
      </c>
      <c r="P42" s="974">
        <v>0</v>
      </c>
      <c r="Q42" s="974">
        <v>0</v>
      </c>
      <c r="R42" s="974">
        <v>0</v>
      </c>
      <c r="S42" s="974">
        <v>0</v>
      </c>
      <c r="T42" s="974">
        <v>0</v>
      </c>
      <c r="U42" s="974">
        <v>0</v>
      </c>
      <c r="V42" s="974">
        <v>0</v>
      </c>
      <c r="W42" s="974">
        <v>0</v>
      </c>
      <c r="X42" s="974">
        <v>0</v>
      </c>
      <c r="Y42" s="974">
        <v>0</v>
      </c>
      <c r="Z42" s="974">
        <v>0</v>
      </c>
      <c r="AA42" s="974">
        <v>0</v>
      </c>
      <c r="AB42" s="974">
        <v>0</v>
      </c>
      <c r="AC42" s="974">
        <v>0</v>
      </c>
      <c r="AD42" s="974">
        <v>0</v>
      </c>
      <c r="AE42" s="974">
        <v>0</v>
      </c>
      <c r="AF42" s="974">
        <v>0</v>
      </c>
      <c r="AG42" s="974">
        <v>0</v>
      </c>
      <c r="AH42" s="974">
        <v>0</v>
      </c>
      <c r="AI42" s="974">
        <v>0</v>
      </c>
      <c r="AJ42" s="974">
        <v>0</v>
      </c>
      <c r="AK42" s="974">
        <v>0</v>
      </c>
      <c r="AL42" s="974">
        <v>0</v>
      </c>
      <c r="AM42" s="974">
        <v>0</v>
      </c>
      <c r="AN42" s="974">
        <v>0</v>
      </c>
      <c r="AO42" s="974">
        <v>0</v>
      </c>
      <c r="AP42" s="974">
        <v>0</v>
      </c>
      <c r="AQ42" s="974">
        <v>0</v>
      </c>
      <c r="AR42" s="974">
        <v>0</v>
      </c>
      <c r="AS42" s="974">
        <v>0</v>
      </c>
      <c r="AT42" s="974">
        <v>0</v>
      </c>
      <c r="AU42" s="974">
        <v>0</v>
      </c>
      <c r="AV42" s="974">
        <v>0</v>
      </c>
      <c r="AW42" s="1028">
        <v>0</v>
      </c>
      <c r="AX42" s="963"/>
      <c r="AY42" s="973">
        <v>0</v>
      </c>
      <c r="BB42" s="1030">
        <v>0</v>
      </c>
      <c r="BC42" s="1031">
        <v>0</v>
      </c>
    </row>
    <row r="43" spans="1:55">
      <c r="A43" s="963">
        <v>65</v>
      </c>
      <c r="B43" s="964">
        <v>55</v>
      </c>
      <c r="C43" s="963" t="s">
        <v>1287</v>
      </c>
      <c r="D43" s="1033" t="s">
        <v>1451</v>
      </c>
      <c r="E43" s="1026" t="s">
        <v>1452</v>
      </c>
      <c r="F43" s="1027" t="s">
        <v>1391</v>
      </c>
      <c r="G43" s="974">
        <v>0</v>
      </c>
      <c r="H43" s="974">
        <v>0</v>
      </c>
      <c r="I43" s="974">
        <v>0</v>
      </c>
      <c r="J43" s="974">
        <v>0</v>
      </c>
      <c r="K43" s="974">
        <v>0</v>
      </c>
      <c r="L43" s="974">
        <v>0</v>
      </c>
      <c r="M43" s="974">
        <v>0</v>
      </c>
      <c r="N43" s="974">
        <v>0</v>
      </c>
      <c r="O43" s="974">
        <v>0</v>
      </c>
      <c r="P43" s="974">
        <v>0</v>
      </c>
      <c r="Q43" s="974">
        <v>0</v>
      </c>
      <c r="R43" s="974">
        <v>0</v>
      </c>
      <c r="S43" s="974">
        <v>0</v>
      </c>
      <c r="T43" s="974">
        <v>0</v>
      </c>
      <c r="U43" s="974">
        <v>0</v>
      </c>
      <c r="V43" s="974">
        <v>0</v>
      </c>
      <c r="W43" s="974">
        <v>0</v>
      </c>
      <c r="X43" s="974">
        <v>0</v>
      </c>
      <c r="Y43" s="974">
        <v>0</v>
      </c>
      <c r="Z43" s="974">
        <v>0</v>
      </c>
      <c r="AA43" s="974">
        <v>0</v>
      </c>
      <c r="AB43" s="974">
        <v>0</v>
      </c>
      <c r="AC43" s="974">
        <v>0</v>
      </c>
      <c r="AD43" s="974">
        <v>0</v>
      </c>
      <c r="AE43" s="974">
        <v>0</v>
      </c>
      <c r="AF43" s="974">
        <v>0</v>
      </c>
      <c r="AG43" s="974">
        <v>0</v>
      </c>
      <c r="AH43" s="974">
        <v>0</v>
      </c>
      <c r="AI43" s="974">
        <v>0</v>
      </c>
      <c r="AJ43" s="974">
        <v>0</v>
      </c>
      <c r="AK43" s="974">
        <v>0</v>
      </c>
      <c r="AL43" s="974">
        <v>0</v>
      </c>
      <c r="AM43" s="974">
        <v>0</v>
      </c>
      <c r="AN43" s="974">
        <v>0</v>
      </c>
      <c r="AO43" s="974">
        <v>0</v>
      </c>
      <c r="AP43" s="974">
        <v>0</v>
      </c>
      <c r="AQ43" s="974">
        <v>0</v>
      </c>
      <c r="AR43" s="974">
        <v>0</v>
      </c>
      <c r="AS43" s="974">
        <v>0</v>
      </c>
      <c r="AT43" s="974">
        <v>0</v>
      </c>
      <c r="AU43" s="974">
        <v>0</v>
      </c>
      <c r="AV43" s="974">
        <v>0</v>
      </c>
      <c r="AW43" s="1028">
        <v>0</v>
      </c>
      <c r="AX43" s="963"/>
      <c r="AY43" s="973">
        <v>0</v>
      </c>
      <c r="BB43" s="1030">
        <v>0</v>
      </c>
      <c r="BC43" s="1031">
        <v>0</v>
      </c>
    </row>
    <row r="44" spans="1:55">
      <c r="A44" s="963">
        <v>68</v>
      </c>
      <c r="B44" s="964">
        <v>58</v>
      </c>
      <c r="C44" s="963" t="s">
        <v>1287</v>
      </c>
      <c r="D44" s="1033" t="s">
        <v>1453</v>
      </c>
      <c r="E44" s="1026" t="s">
        <v>1454</v>
      </c>
      <c r="F44" s="1027" t="s">
        <v>1391</v>
      </c>
      <c r="G44" s="974">
        <v>0</v>
      </c>
      <c r="H44" s="974">
        <v>0</v>
      </c>
      <c r="I44" s="974">
        <v>0</v>
      </c>
      <c r="J44" s="974">
        <v>0</v>
      </c>
      <c r="K44" s="974">
        <v>0</v>
      </c>
      <c r="L44" s="974">
        <v>0</v>
      </c>
      <c r="M44" s="974">
        <v>0</v>
      </c>
      <c r="N44" s="974">
        <v>0</v>
      </c>
      <c r="O44" s="974">
        <v>0</v>
      </c>
      <c r="P44" s="974">
        <v>0</v>
      </c>
      <c r="Q44" s="974">
        <v>0</v>
      </c>
      <c r="R44" s="974">
        <v>0</v>
      </c>
      <c r="S44" s="974">
        <v>0</v>
      </c>
      <c r="T44" s="974">
        <v>0</v>
      </c>
      <c r="U44" s="974">
        <v>0</v>
      </c>
      <c r="V44" s="974">
        <v>0</v>
      </c>
      <c r="W44" s="974">
        <v>0</v>
      </c>
      <c r="X44" s="974">
        <v>0</v>
      </c>
      <c r="Y44" s="974">
        <v>0</v>
      </c>
      <c r="Z44" s="974">
        <v>0</v>
      </c>
      <c r="AA44" s="974">
        <v>0</v>
      </c>
      <c r="AB44" s="974">
        <v>0</v>
      </c>
      <c r="AC44" s="974">
        <v>0</v>
      </c>
      <c r="AD44" s="974">
        <v>0</v>
      </c>
      <c r="AE44" s="974">
        <v>0</v>
      </c>
      <c r="AF44" s="974">
        <v>0</v>
      </c>
      <c r="AG44" s="974">
        <v>0</v>
      </c>
      <c r="AH44" s="974">
        <v>0</v>
      </c>
      <c r="AI44" s="974">
        <v>0</v>
      </c>
      <c r="AJ44" s="974">
        <v>0</v>
      </c>
      <c r="AK44" s="974">
        <v>0</v>
      </c>
      <c r="AL44" s="974">
        <v>0</v>
      </c>
      <c r="AM44" s="974">
        <v>0</v>
      </c>
      <c r="AN44" s="974">
        <v>0</v>
      </c>
      <c r="AO44" s="974">
        <v>0</v>
      </c>
      <c r="AP44" s="974">
        <v>0</v>
      </c>
      <c r="AQ44" s="974">
        <v>0</v>
      </c>
      <c r="AR44" s="974">
        <v>0</v>
      </c>
      <c r="AS44" s="974">
        <v>0</v>
      </c>
      <c r="AT44" s="974">
        <v>0</v>
      </c>
      <c r="AU44" s="974">
        <v>0</v>
      </c>
      <c r="AV44" s="974">
        <v>0</v>
      </c>
      <c r="AW44" s="1028">
        <v>0</v>
      </c>
      <c r="AX44" s="963"/>
      <c r="AY44" s="973">
        <v>0</v>
      </c>
      <c r="BB44" s="1030">
        <v>0</v>
      </c>
      <c r="BC44" s="1031">
        <v>0</v>
      </c>
    </row>
    <row r="45" spans="1:55">
      <c r="A45" s="963">
        <v>70</v>
      </c>
      <c r="B45" s="964">
        <v>60</v>
      </c>
      <c r="C45" s="963" t="s">
        <v>1287</v>
      </c>
      <c r="D45" s="1033" t="s">
        <v>1455</v>
      </c>
      <c r="E45" s="1026" t="s">
        <v>1456</v>
      </c>
      <c r="F45" s="1027" t="s">
        <v>1391</v>
      </c>
      <c r="G45" s="974">
        <v>0</v>
      </c>
      <c r="H45" s="974">
        <v>0</v>
      </c>
      <c r="I45" s="974">
        <v>0</v>
      </c>
      <c r="J45" s="974">
        <v>0</v>
      </c>
      <c r="K45" s="974">
        <v>0</v>
      </c>
      <c r="L45" s="974">
        <v>0</v>
      </c>
      <c r="M45" s="974">
        <v>0</v>
      </c>
      <c r="N45" s="974">
        <v>0</v>
      </c>
      <c r="O45" s="974">
        <v>0</v>
      </c>
      <c r="P45" s="974">
        <v>0</v>
      </c>
      <c r="Q45" s="974">
        <v>0</v>
      </c>
      <c r="R45" s="974">
        <v>0</v>
      </c>
      <c r="S45" s="974">
        <v>0</v>
      </c>
      <c r="T45" s="974">
        <v>0</v>
      </c>
      <c r="U45" s="974">
        <v>0</v>
      </c>
      <c r="V45" s="974">
        <v>0</v>
      </c>
      <c r="W45" s="974">
        <v>0</v>
      </c>
      <c r="X45" s="974">
        <v>0</v>
      </c>
      <c r="Y45" s="974">
        <v>0</v>
      </c>
      <c r="Z45" s="974">
        <v>0</v>
      </c>
      <c r="AA45" s="974">
        <v>0</v>
      </c>
      <c r="AB45" s="974">
        <v>0</v>
      </c>
      <c r="AC45" s="974">
        <v>0</v>
      </c>
      <c r="AD45" s="974">
        <v>0</v>
      </c>
      <c r="AE45" s="974">
        <v>0</v>
      </c>
      <c r="AF45" s="974">
        <v>0</v>
      </c>
      <c r="AG45" s="974">
        <v>0</v>
      </c>
      <c r="AH45" s="974">
        <v>0</v>
      </c>
      <c r="AI45" s="974">
        <v>0</v>
      </c>
      <c r="AJ45" s="974">
        <v>0</v>
      </c>
      <c r="AK45" s="974">
        <v>0</v>
      </c>
      <c r="AL45" s="974">
        <v>0</v>
      </c>
      <c r="AM45" s="974">
        <v>0</v>
      </c>
      <c r="AN45" s="974">
        <v>0</v>
      </c>
      <c r="AO45" s="974">
        <v>0</v>
      </c>
      <c r="AP45" s="974">
        <v>0</v>
      </c>
      <c r="AQ45" s="974">
        <v>0</v>
      </c>
      <c r="AR45" s="974">
        <v>0</v>
      </c>
      <c r="AS45" s="974">
        <v>0</v>
      </c>
      <c r="AT45" s="974">
        <v>0</v>
      </c>
      <c r="AU45" s="974">
        <v>0</v>
      </c>
      <c r="AV45" s="974">
        <v>0</v>
      </c>
      <c r="AW45" s="1028">
        <v>0</v>
      </c>
      <c r="AX45" s="963"/>
      <c r="AY45" s="973">
        <v>0</v>
      </c>
      <c r="BB45" s="1030">
        <v>0</v>
      </c>
      <c r="BC45" s="1031">
        <v>0</v>
      </c>
    </row>
    <row r="46" spans="1:55">
      <c r="A46" s="963">
        <v>72</v>
      </c>
      <c r="B46" s="964">
        <v>62</v>
      </c>
      <c r="C46" s="963" t="s">
        <v>1287</v>
      </c>
      <c r="D46" s="1033" t="s">
        <v>1457</v>
      </c>
      <c r="E46" s="1026" t="s">
        <v>1458</v>
      </c>
      <c r="F46" s="1027" t="s">
        <v>1391</v>
      </c>
      <c r="G46" s="974">
        <v>0</v>
      </c>
      <c r="H46" s="974">
        <v>0</v>
      </c>
      <c r="I46" s="974">
        <v>0</v>
      </c>
      <c r="J46" s="974">
        <v>0</v>
      </c>
      <c r="K46" s="974">
        <v>0</v>
      </c>
      <c r="L46" s="974">
        <v>0</v>
      </c>
      <c r="M46" s="974">
        <v>0</v>
      </c>
      <c r="N46" s="974">
        <v>0</v>
      </c>
      <c r="O46" s="974">
        <v>0</v>
      </c>
      <c r="P46" s="974">
        <v>0</v>
      </c>
      <c r="Q46" s="974">
        <v>0</v>
      </c>
      <c r="R46" s="974">
        <v>0</v>
      </c>
      <c r="S46" s="974">
        <v>0</v>
      </c>
      <c r="T46" s="974">
        <v>0</v>
      </c>
      <c r="U46" s="974">
        <v>0</v>
      </c>
      <c r="V46" s="974">
        <v>0</v>
      </c>
      <c r="W46" s="974">
        <v>0</v>
      </c>
      <c r="X46" s="974">
        <v>0</v>
      </c>
      <c r="Y46" s="974">
        <v>0</v>
      </c>
      <c r="Z46" s="974">
        <v>0</v>
      </c>
      <c r="AA46" s="974">
        <v>0</v>
      </c>
      <c r="AB46" s="974">
        <v>0</v>
      </c>
      <c r="AC46" s="974">
        <v>0</v>
      </c>
      <c r="AD46" s="974">
        <v>0</v>
      </c>
      <c r="AE46" s="974">
        <v>0</v>
      </c>
      <c r="AF46" s="974">
        <v>0</v>
      </c>
      <c r="AG46" s="974">
        <v>0</v>
      </c>
      <c r="AH46" s="974">
        <v>0</v>
      </c>
      <c r="AI46" s="974">
        <v>0</v>
      </c>
      <c r="AJ46" s="974">
        <v>0</v>
      </c>
      <c r="AK46" s="974">
        <v>0</v>
      </c>
      <c r="AL46" s="974">
        <v>0</v>
      </c>
      <c r="AM46" s="974">
        <v>0</v>
      </c>
      <c r="AN46" s="974">
        <v>0</v>
      </c>
      <c r="AO46" s="974">
        <v>0</v>
      </c>
      <c r="AP46" s="974">
        <v>0</v>
      </c>
      <c r="AQ46" s="974">
        <v>0</v>
      </c>
      <c r="AR46" s="974">
        <v>0</v>
      </c>
      <c r="AS46" s="974">
        <v>0</v>
      </c>
      <c r="AT46" s="974">
        <v>0</v>
      </c>
      <c r="AU46" s="974">
        <v>0</v>
      </c>
      <c r="AV46" s="974">
        <v>0</v>
      </c>
      <c r="AW46" s="1028">
        <v>0</v>
      </c>
      <c r="AX46" s="963"/>
      <c r="AY46" s="973">
        <v>0</v>
      </c>
      <c r="BB46" s="1030">
        <v>0</v>
      </c>
      <c r="BC46" s="1031">
        <v>0</v>
      </c>
    </row>
    <row r="47" spans="1:55">
      <c r="A47" s="963">
        <v>74</v>
      </c>
      <c r="B47" s="964">
        <v>64</v>
      </c>
      <c r="C47" s="963" t="s">
        <v>1287</v>
      </c>
      <c r="D47" s="1033" t="s">
        <v>1459</v>
      </c>
      <c r="E47" s="1026" t="s">
        <v>1460</v>
      </c>
      <c r="F47" s="1027" t="s">
        <v>1391</v>
      </c>
      <c r="G47" s="974">
        <v>0</v>
      </c>
      <c r="H47" s="974">
        <v>0</v>
      </c>
      <c r="I47" s="974">
        <v>0</v>
      </c>
      <c r="J47" s="974">
        <v>0</v>
      </c>
      <c r="K47" s="974">
        <v>0</v>
      </c>
      <c r="L47" s="974">
        <v>0</v>
      </c>
      <c r="M47" s="974">
        <v>0</v>
      </c>
      <c r="N47" s="974">
        <v>0</v>
      </c>
      <c r="O47" s="974">
        <v>0</v>
      </c>
      <c r="P47" s="974">
        <v>0</v>
      </c>
      <c r="Q47" s="974">
        <v>0</v>
      </c>
      <c r="R47" s="974">
        <v>0</v>
      </c>
      <c r="S47" s="974">
        <v>0</v>
      </c>
      <c r="T47" s="974">
        <v>0</v>
      </c>
      <c r="U47" s="974">
        <v>0</v>
      </c>
      <c r="V47" s="974">
        <v>0</v>
      </c>
      <c r="W47" s="974">
        <v>0</v>
      </c>
      <c r="X47" s="974">
        <v>0</v>
      </c>
      <c r="Y47" s="974">
        <v>0</v>
      </c>
      <c r="Z47" s="974">
        <v>0</v>
      </c>
      <c r="AA47" s="974">
        <v>0</v>
      </c>
      <c r="AB47" s="974">
        <v>0</v>
      </c>
      <c r="AC47" s="974">
        <v>0</v>
      </c>
      <c r="AD47" s="974">
        <v>0</v>
      </c>
      <c r="AE47" s="974">
        <v>0</v>
      </c>
      <c r="AF47" s="974">
        <v>0</v>
      </c>
      <c r="AG47" s="974">
        <v>0</v>
      </c>
      <c r="AH47" s="974">
        <v>0</v>
      </c>
      <c r="AI47" s="974">
        <v>0</v>
      </c>
      <c r="AJ47" s="974">
        <v>0</v>
      </c>
      <c r="AK47" s="974">
        <v>0</v>
      </c>
      <c r="AL47" s="974">
        <v>0</v>
      </c>
      <c r="AM47" s="974">
        <v>0</v>
      </c>
      <c r="AN47" s="974">
        <v>0</v>
      </c>
      <c r="AO47" s="974">
        <v>0</v>
      </c>
      <c r="AP47" s="974">
        <v>0</v>
      </c>
      <c r="AQ47" s="974">
        <v>0</v>
      </c>
      <c r="AR47" s="974">
        <v>0</v>
      </c>
      <c r="AS47" s="974">
        <v>0</v>
      </c>
      <c r="AT47" s="974">
        <v>0</v>
      </c>
      <c r="AU47" s="974">
        <v>0</v>
      </c>
      <c r="AV47" s="974">
        <v>0</v>
      </c>
      <c r="AW47" s="1028">
        <v>0</v>
      </c>
      <c r="AX47" s="963"/>
      <c r="AY47" s="973">
        <v>0</v>
      </c>
      <c r="BB47" s="1030">
        <v>0</v>
      </c>
      <c r="BC47" s="1031">
        <v>0</v>
      </c>
    </row>
    <row r="48" spans="1:55">
      <c r="A48" s="963">
        <v>76</v>
      </c>
      <c r="B48" s="964">
        <v>66</v>
      </c>
      <c r="C48" s="963" t="s">
        <v>1287</v>
      </c>
      <c r="D48" s="1033" t="s">
        <v>1461</v>
      </c>
      <c r="E48" s="1026" t="s">
        <v>1462</v>
      </c>
      <c r="F48" s="1027" t="s">
        <v>1391</v>
      </c>
      <c r="G48" s="974">
        <v>0</v>
      </c>
      <c r="H48" s="974">
        <v>0</v>
      </c>
      <c r="I48" s="974">
        <v>0</v>
      </c>
      <c r="J48" s="974">
        <v>0</v>
      </c>
      <c r="K48" s="974">
        <v>0</v>
      </c>
      <c r="L48" s="974">
        <v>0</v>
      </c>
      <c r="M48" s="974">
        <v>0</v>
      </c>
      <c r="N48" s="974">
        <v>0</v>
      </c>
      <c r="O48" s="974">
        <v>0</v>
      </c>
      <c r="P48" s="974">
        <v>0</v>
      </c>
      <c r="Q48" s="974">
        <v>0</v>
      </c>
      <c r="R48" s="974">
        <v>0</v>
      </c>
      <c r="S48" s="974">
        <v>0</v>
      </c>
      <c r="T48" s="974">
        <v>0</v>
      </c>
      <c r="U48" s="974">
        <v>0</v>
      </c>
      <c r="V48" s="974">
        <v>0</v>
      </c>
      <c r="W48" s="974">
        <v>0</v>
      </c>
      <c r="X48" s="974">
        <v>0</v>
      </c>
      <c r="Y48" s="974">
        <v>0</v>
      </c>
      <c r="Z48" s="974">
        <v>0</v>
      </c>
      <c r="AA48" s="974">
        <v>0</v>
      </c>
      <c r="AB48" s="974">
        <v>0</v>
      </c>
      <c r="AC48" s="974">
        <v>0</v>
      </c>
      <c r="AD48" s="974">
        <v>0</v>
      </c>
      <c r="AE48" s="974">
        <v>0</v>
      </c>
      <c r="AF48" s="974">
        <v>0</v>
      </c>
      <c r="AG48" s="974">
        <v>0</v>
      </c>
      <c r="AH48" s="974">
        <v>0</v>
      </c>
      <c r="AI48" s="974">
        <v>0</v>
      </c>
      <c r="AJ48" s="974">
        <v>0</v>
      </c>
      <c r="AK48" s="974">
        <v>0</v>
      </c>
      <c r="AL48" s="974">
        <v>0</v>
      </c>
      <c r="AM48" s="974">
        <v>0</v>
      </c>
      <c r="AN48" s="974">
        <v>0</v>
      </c>
      <c r="AO48" s="974">
        <v>0</v>
      </c>
      <c r="AP48" s="974">
        <v>0</v>
      </c>
      <c r="AQ48" s="974">
        <v>0</v>
      </c>
      <c r="AR48" s="974">
        <v>0</v>
      </c>
      <c r="AS48" s="974">
        <v>0</v>
      </c>
      <c r="AT48" s="974">
        <v>0</v>
      </c>
      <c r="AU48" s="974">
        <v>0</v>
      </c>
      <c r="AV48" s="974">
        <v>0</v>
      </c>
      <c r="AW48" s="1028">
        <v>0</v>
      </c>
      <c r="AX48" s="963"/>
      <c r="AY48" s="973">
        <v>0</v>
      </c>
      <c r="BB48" s="1030">
        <v>0</v>
      </c>
      <c r="BC48" s="1031">
        <v>0</v>
      </c>
    </row>
    <row r="49" spans="1:55">
      <c r="A49" s="963">
        <v>78</v>
      </c>
      <c r="B49" s="964">
        <v>68</v>
      </c>
      <c r="C49" s="963" t="s">
        <v>1287</v>
      </c>
      <c r="D49" s="1033" t="s">
        <v>1463</v>
      </c>
      <c r="E49" s="1026" t="s">
        <v>1464</v>
      </c>
      <c r="F49" s="1027" t="s">
        <v>1391</v>
      </c>
      <c r="G49" s="974">
        <v>0</v>
      </c>
      <c r="H49" s="974">
        <v>0</v>
      </c>
      <c r="I49" s="974">
        <v>0</v>
      </c>
      <c r="J49" s="974">
        <v>0</v>
      </c>
      <c r="K49" s="974">
        <v>0</v>
      </c>
      <c r="L49" s="974">
        <v>0</v>
      </c>
      <c r="M49" s="974">
        <v>0</v>
      </c>
      <c r="N49" s="974">
        <v>0</v>
      </c>
      <c r="O49" s="974">
        <v>0</v>
      </c>
      <c r="P49" s="974">
        <v>0</v>
      </c>
      <c r="Q49" s="974">
        <v>0</v>
      </c>
      <c r="R49" s="974">
        <v>0</v>
      </c>
      <c r="S49" s="974">
        <v>0</v>
      </c>
      <c r="T49" s="974">
        <v>0</v>
      </c>
      <c r="U49" s="974">
        <v>0</v>
      </c>
      <c r="V49" s="974">
        <v>0</v>
      </c>
      <c r="W49" s="974">
        <v>0</v>
      </c>
      <c r="X49" s="974">
        <v>0</v>
      </c>
      <c r="Y49" s="974">
        <v>0</v>
      </c>
      <c r="Z49" s="974">
        <v>0</v>
      </c>
      <c r="AA49" s="974">
        <v>0</v>
      </c>
      <c r="AB49" s="974">
        <v>0</v>
      </c>
      <c r="AC49" s="974">
        <v>0</v>
      </c>
      <c r="AD49" s="974">
        <v>0</v>
      </c>
      <c r="AE49" s="974">
        <v>0</v>
      </c>
      <c r="AF49" s="974">
        <v>0</v>
      </c>
      <c r="AG49" s="974">
        <v>0</v>
      </c>
      <c r="AH49" s="974">
        <v>0</v>
      </c>
      <c r="AI49" s="974">
        <v>0</v>
      </c>
      <c r="AJ49" s="974">
        <v>0</v>
      </c>
      <c r="AK49" s="974">
        <v>0</v>
      </c>
      <c r="AL49" s="974">
        <v>0</v>
      </c>
      <c r="AM49" s="974">
        <v>0</v>
      </c>
      <c r="AN49" s="974">
        <v>0</v>
      </c>
      <c r="AO49" s="974">
        <v>0</v>
      </c>
      <c r="AP49" s="974">
        <v>0</v>
      </c>
      <c r="AQ49" s="974">
        <v>0</v>
      </c>
      <c r="AR49" s="974">
        <v>0</v>
      </c>
      <c r="AS49" s="974">
        <v>0</v>
      </c>
      <c r="AT49" s="974">
        <v>0</v>
      </c>
      <c r="AU49" s="974">
        <v>0</v>
      </c>
      <c r="AV49" s="974">
        <v>0</v>
      </c>
      <c r="AW49" s="1028">
        <v>0</v>
      </c>
      <c r="AX49" s="963"/>
      <c r="AY49" s="973">
        <v>0</v>
      </c>
      <c r="BB49" s="1030">
        <v>0</v>
      </c>
      <c r="BC49" s="1031">
        <v>0</v>
      </c>
    </row>
    <row r="50" spans="1:55">
      <c r="A50" s="963">
        <v>80</v>
      </c>
      <c r="B50" s="964">
        <v>70</v>
      </c>
      <c r="C50" s="963" t="s">
        <v>1287</v>
      </c>
      <c r="D50" s="1033" t="s">
        <v>1465</v>
      </c>
      <c r="E50" s="1026" t="s">
        <v>1466</v>
      </c>
      <c r="F50" s="1027" t="s">
        <v>1391</v>
      </c>
      <c r="G50" s="974">
        <v>0</v>
      </c>
      <c r="H50" s="974">
        <v>0</v>
      </c>
      <c r="I50" s="974">
        <v>0</v>
      </c>
      <c r="J50" s="974">
        <v>0</v>
      </c>
      <c r="K50" s="974">
        <v>0</v>
      </c>
      <c r="L50" s="974">
        <v>0</v>
      </c>
      <c r="M50" s="974">
        <v>0</v>
      </c>
      <c r="N50" s="974">
        <v>0</v>
      </c>
      <c r="O50" s="974">
        <v>0</v>
      </c>
      <c r="P50" s="974">
        <v>0</v>
      </c>
      <c r="Q50" s="974">
        <v>0</v>
      </c>
      <c r="R50" s="974">
        <v>0</v>
      </c>
      <c r="S50" s="974">
        <v>0</v>
      </c>
      <c r="T50" s="974">
        <v>0</v>
      </c>
      <c r="U50" s="974">
        <v>0</v>
      </c>
      <c r="V50" s="974">
        <v>0</v>
      </c>
      <c r="W50" s="974">
        <v>0</v>
      </c>
      <c r="X50" s="974">
        <v>0</v>
      </c>
      <c r="Y50" s="974">
        <v>0</v>
      </c>
      <c r="Z50" s="974">
        <v>0</v>
      </c>
      <c r="AA50" s="974">
        <v>0</v>
      </c>
      <c r="AB50" s="974">
        <v>0</v>
      </c>
      <c r="AC50" s="974">
        <v>0</v>
      </c>
      <c r="AD50" s="974">
        <v>0</v>
      </c>
      <c r="AE50" s="974">
        <v>0</v>
      </c>
      <c r="AF50" s="974">
        <v>0</v>
      </c>
      <c r="AG50" s="974">
        <v>0</v>
      </c>
      <c r="AH50" s="974">
        <v>0</v>
      </c>
      <c r="AI50" s="974">
        <v>0</v>
      </c>
      <c r="AJ50" s="974">
        <v>0</v>
      </c>
      <c r="AK50" s="974">
        <v>0</v>
      </c>
      <c r="AL50" s="974">
        <v>0</v>
      </c>
      <c r="AM50" s="974">
        <v>0</v>
      </c>
      <c r="AN50" s="974">
        <v>0</v>
      </c>
      <c r="AO50" s="974">
        <v>0</v>
      </c>
      <c r="AP50" s="974">
        <v>0</v>
      </c>
      <c r="AQ50" s="974">
        <v>0</v>
      </c>
      <c r="AR50" s="974">
        <v>0</v>
      </c>
      <c r="AS50" s="974">
        <v>0</v>
      </c>
      <c r="AT50" s="974">
        <v>0</v>
      </c>
      <c r="AU50" s="974">
        <v>0</v>
      </c>
      <c r="AV50" s="974">
        <v>0</v>
      </c>
      <c r="AW50" s="1028">
        <v>0</v>
      </c>
      <c r="AX50" s="963"/>
      <c r="AY50" s="973">
        <v>0</v>
      </c>
      <c r="BB50" s="1030">
        <v>0</v>
      </c>
      <c r="BC50" s="1031">
        <v>0</v>
      </c>
    </row>
    <row r="51" spans="1:55">
      <c r="A51" s="963">
        <v>81</v>
      </c>
      <c r="B51" s="964">
        <v>71</v>
      </c>
      <c r="C51" s="963" t="s">
        <v>1287</v>
      </c>
      <c r="D51" s="1033" t="s">
        <v>1467</v>
      </c>
      <c r="E51" s="1026" t="s">
        <v>1468</v>
      </c>
      <c r="F51" s="1027" t="s">
        <v>1391</v>
      </c>
      <c r="G51" s="974">
        <v>0</v>
      </c>
      <c r="H51" s="974">
        <v>0</v>
      </c>
      <c r="I51" s="974">
        <v>0</v>
      </c>
      <c r="J51" s="974">
        <v>0</v>
      </c>
      <c r="K51" s="974">
        <v>0</v>
      </c>
      <c r="L51" s="974">
        <v>0</v>
      </c>
      <c r="M51" s="974">
        <v>0</v>
      </c>
      <c r="N51" s="974">
        <v>0</v>
      </c>
      <c r="O51" s="974">
        <v>0</v>
      </c>
      <c r="P51" s="974">
        <v>0</v>
      </c>
      <c r="Q51" s="974">
        <v>0</v>
      </c>
      <c r="R51" s="974">
        <v>0</v>
      </c>
      <c r="S51" s="974">
        <v>0</v>
      </c>
      <c r="T51" s="974">
        <v>0</v>
      </c>
      <c r="U51" s="974">
        <v>0</v>
      </c>
      <c r="V51" s="974">
        <v>0</v>
      </c>
      <c r="W51" s="974">
        <v>0</v>
      </c>
      <c r="X51" s="974">
        <v>0</v>
      </c>
      <c r="Y51" s="974">
        <v>0</v>
      </c>
      <c r="Z51" s="974">
        <v>0</v>
      </c>
      <c r="AA51" s="974">
        <v>0</v>
      </c>
      <c r="AB51" s="974">
        <v>0</v>
      </c>
      <c r="AC51" s="974">
        <v>0</v>
      </c>
      <c r="AD51" s="974">
        <v>0</v>
      </c>
      <c r="AE51" s="974">
        <v>0</v>
      </c>
      <c r="AF51" s="974">
        <v>0</v>
      </c>
      <c r="AG51" s="974">
        <v>0</v>
      </c>
      <c r="AH51" s="974">
        <v>0</v>
      </c>
      <c r="AI51" s="974">
        <v>0</v>
      </c>
      <c r="AJ51" s="974">
        <v>0</v>
      </c>
      <c r="AK51" s="974">
        <v>0</v>
      </c>
      <c r="AL51" s="974">
        <v>0</v>
      </c>
      <c r="AM51" s="974">
        <v>0</v>
      </c>
      <c r="AN51" s="974">
        <v>0</v>
      </c>
      <c r="AO51" s="974">
        <v>0</v>
      </c>
      <c r="AP51" s="974">
        <v>0</v>
      </c>
      <c r="AQ51" s="974">
        <v>0</v>
      </c>
      <c r="AR51" s="974">
        <v>0</v>
      </c>
      <c r="AS51" s="974">
        <v>0</v>
      </c>
      <c r="AT51" s="974">
        <v>0</v>
      </c>
      <c r="AU51" s="974">
        <v>0</v>
      </c>
      <c r="AV51" s="974">
        <v>0</v>
      </c>
      <c r="AW51" s="1028">
        <v>0</v>
      </c>
      <c r="AX51" s="963"/>
      <c r="AY51" s="973">
        <v>0</v>
      </c>
      <c r="BB51" s="1030">
        <v>0</v>
      </c>
      <c r="BC51" s="1031">
        <v>0</v>
      </c>
    </row>
    <row r="52" spans="1:55">
      <c r="A52" s="963">
        <v>82</v>
      </c>
      <c r="B52" s="964">
        <v>72</v>
      </c>
      <c r="C52" s="963" t="s">
        <v>1287</v>
      </c>
      <c r="D52" s="1033" t="s">
        <v>1469</v>
      </c>
      <c r="E52" s="1026" t="s">
        <v>1470</v>
      </c>
      <c r="F52" s="1027" t="s">
        <v>1391</v>
      </c>
      <c r="G52" s="974">
        <v>0</v>
      </c>
      <c r="H52" s="974">
        <v>0</v>
      </c>
      <c r="I52" s="974">
        <v>0</v>
      </c>
      <c r="J52" s="974">
        <v>0</v>
      </c>
      <c r="K52" s="974">
        <v>0</v>
      </c>
      <c r="L52" s="974">
        <v>0</v>
      </c>
      <c r="M52" s="974">
        <v>0</v>
      </c>
      <c r="N52" s="974">
        <v>0</v>
      </c>
      <c r="O52" s="974">
        <v>0</v>
      </c>
      <c r="P52" s="974">
        <v>0</v>
      </c>
      <c r="Q52" s="974">
        <v>0</v>
      </c>
      <c r="R52" s="974">
        <v>0</v>
      </c>
      <c r="S52" s="974">
        <v>0</v>
      </c>
      <c r="T52" s="974">
        <v>0</v>
      </c>
      <c r="U52" s="974">
        <v>0</v>
      </c>
      <c r="V52" s="974">
        <v>0</v>
      </c>
      <c r="W52" s="974">
        <v>0</v>
      </c>
      <c r="X52" s="974">
        <v>0</v>
      </c>
      <c r="Y52" s="974">
        <v>0</v>
      </c>
      <c r="Z52" s="974">
        <v>0</v>
      </c>
      <c r="AA52" s="974">
        <v>0</v>
      </c>
      <c r="AB52" s="974">
        <v>0</v>
      </c>
      <c r="AC52" s="974">
        <v>0</v>
      </c>
      <c r="AD52" s="974">
        <v>0</v>
      </c>
      <c r="AE52" s="974">
        <v>0</v>
      </c>
      <c r="AF52" s="974">
        <v>0</v>
      </c>
      <c r="AG52" s="974">
        <v>0</v>
      </c>
      <c r="AH52" s="974">
        <v>0</v>
      </c>
      <c r="AI52" s="974">
        <v>0</v>
      </c>
      <c r="AJ52" s="974">
        <v>0</v>
      </c>
      <c r="AK52" s="974">
        <v>0</v>
      </c>
      <c r="AL52" s="974">
        <v>0</v>
      </c>
      <c r="AM52" s="974">
        <v>0</v>
      </c>
      <c r="AN52" s="974">
        <v>0</v>
      </c>
      <c r="AO52" s="974">
        <v>0</v>
      </c>
      <c r="AP52" s="974">
        <v>0</v>
      </c>
      <c r="AQ52" s="974">
        <v>0</v>
      </c>
      <c r="AR52" s="974">
        <v>0</v>
      </c>
      <c r="AS52" s="974">
        <v>0</v>
      </c>
      <c r="AT52" s="974">
        <v>0</v>
      </c>
      <c r="AU52" s="974">
        <v>0</v>
      </c>
      <c r="AV52" s="974">
        <v>0</v>
      </c>
      <c r="AW52" s="1028">
        <v>0</v>
      </c>
      <c r="AX52" s="963"/>
      <c r="AY52" s="973">
        <v>0</v>
      </c>
      <c r="BB52" s="1030">
        <v>0</v>
      </c>
      <c r="BC52" s="1031">
        <v>0</v>
      </c>
    </row>
    <row r="53" spans="1:55">
      <c r="A53" s="963">
        <v>83</v>
      </c>
      <c r="B53" s="964">
        <v>73</v>
      </c>
      <c r="C53" s="963" t="s">
        <v>1287</v>
      </c>
      <c r="D53" s="1033" t="s">
        <v>1471</v>
      </c>
      <c r="E53" s="1026" t="s">
        <v>1472</v>
      </c>
      <c r="F53" s="1027" t="s">
        <v>1391</v>
      </c>
      <c r="G53" s="974">
        <v>0</v>
      </c>
      <c r="H53" s="974">
        <v>0</v>
      </c>
      <c r="I53" s="974">
        <v>0</v>
      </c>
      <c r="J53" s="974">
        <v>0</v>
      </c>
      <c r="K53" s="974">
        <v>0</v>
      </c>
      <c r="L53" s="974">
        <v>0</v>
      </c>
      <c r="M53" s="974">
        <v>0</v>
      </c>
      <c r="N53" s="974">
        <v>0</v>
      </c>
      <c r="O53" s="974">
        <v>0</v>
      </c>
      <c r="P53" s="974">
        <v>0</v>
      </c>
      <c r="Q53" s="974">
        <v>0</v>
      </c>
      <c r="R53" s="974">
        <v>0</v>
      </c>
      <c r="S53" s="974">
        <v>0</v>
      </c>
      <c r="T53" s="974">
        <v>0</v>
      </c>
      <c r="U53" s="974">
        <v>0</v>
      </c>
      <c r="V53" s="974">
        <v>0</v>
      </c>
      <c r="W53" s="974">
        <v>0</v>
      </c>
      <c r="X53" s="974">
        <v>0</v>
      </c>
      <c r="Y53" s="974">
        <v>0</v>
      </c>
      <c r="Z53" s="974">
        <v>0</v>
      </c>
      <c r="AA53" s="974">
        <v>0</v>
      </c>
      <c r="AB53" s="974">
        <v>0</v>
      </c>
      <c r="AC53" s="974">
        <v>0</v>
      </c>
      <c r="AD53" s="974">
        <v>0</v>
      </c>
      <c r="AE53" s="974">
        <v>0</v>
      </c>
      <c r="AF53" s="974">
        <v>0</v>
      </c>
      <c r="AG53" s="974">
        <v>0</v>
      </c>
      <c r="AH53" s="974">
        <v>0</v>
      </c>
      <c r="AI53" s="974">
        <v>0</v>
      </c>
      <c r="AJ53" s="974">
        <v>0</v>
      </c>
      <c r="AK53" s="974">
        <v>0</v>
      </c>
      <c r="AL53" s="974">
        <v>0</v>
      </c>
      <c r="AM53" s="974">
        <v>0</v>
      </c>
      <c r="AN53" s="974">
        <v>0</v>
      </c>
      <c r="AO53" s="974">
        <v>0</v>
      </c>
      <c r="AP53" s="974">
        <v>0</v>
      </c>
      <c r="AQ53" s="974">
        <v>0</v>
      </c>
      <c r="AR53" s="974">
        <v>0</v>
      </c>
      <c r="AS53" s="974">
        <v>0</v>
      </c>
      <c r="AT53" s="974">
        <v>0</v>
      </c>
      <c r="AU53" s="974">
        <v>0</v>
      </c>
      <c r="AV53" s="974">
        <v>0</v>
      </c>
      <c r="AW53" s="1028">
        <v>0</v>
      </c>
      <c r="AX53" s="963"/>
      <c r="AY53" s="973">
        <v>0</v>
      </c>
      <c r="BB53" s="1030">
        <v>0</v>
      </c>
      <c r="BC53" s="1031">
        <v>0</v>
      </c>
    </row>
    <row r="54" spans="1:55">
      <c r="A54" s="963">
        <v>85</v>
      </c>
      <c r="B54" s="964">
        <v>75</v>
      </c>
      <c r="C54" s="963" t="s">
        <v>1287</v>
      </c>
      <c r="D54" s="1033" t="s">
        <v>1473</v>
      </c>
      <c r="E54" s="1026" t="s">
        <v>1474</v>
      </c>
      <c r="F54" s="1027" t="s">
        <v>1391</v>
      </c>
      <c r="G54" s="974">
        <v>0</v>
      </c>
      <c r="H54" s="974">
        <v>0</v>
      </c>
      <c r="I54" s="974">
        <v>0</v>
      </c>
      <c r="J54" s="974">
        <v>0</v>
      </c>
      <c r="K54" s="974">
        <v>0</v>
      </c>
      <c r="L54" s="974">
        <v>0</v>
      </c>
      <c r="M54" s="974">
        <v>0</v>
      </c>
      <c r="N54" s="974">
        <v>0</v>
      </c>
      <c r="O54" s="974">
        <v>0</v>
      </c>
      <c r="P54" s="974">
        <v>0</v>
      </c>
      <c r="Q54" s="974">
        <v>0</v>
      </c>
      <c r="R54" s="974">
        <v>0</v>
      </c>
      <c r="S54" s="974">
        <v>0</v>
      </c>
      <c r="T54" s="974">
        <v>0</v>
      </c>
      <c r="U54" s="974">
        <v>0</v>
      </c>
      <c r="V54" s="974">
        <v>0</v>
      </c>
      <c r="W54" s="974">
        <v>0</v>
      </c>
      <c r="X54" s="974">
        <v>0</v>
      </c>
      <c r="Y54" s="974">
        <v>0</v>
      </c>
      <c r="Z54" s="974">
        <v>0</v>
      </c>
      <c r="AA54" s="974">
        <v>0</v>
      </c>
      <c r="AB54" s="974">
        <v>0</v>
      </c>
      <c r="AC54" s="974">
        <v>0</v>
      </c>
      <c r="AD54" s="974">
        <v>0</v>
      </c>
      <c r="AE54" s="974">
        <v>0</v>
      </c>
      <c r="AF54" s="974">
        <v>0</v>
      </c>
      <c r="AG54" s="974">
        <v>0</v>
      </c>
      <c r="AH54" s="974">
        <v>0</v>
      </c>
      <c r="AI54" s="974">
        <v>0</v>
      </c>
      <c r="AJ54" s="974">
        <v>0</v>
      </c>
      <c r="AK54" s="974">
        <v>0</v>
      </c>
      <c r="AL54" s="974">
        <v>0</v>
      </c>
      <c r="AM54" s="974">
        <v>0</v>
      </c>
      <c r="AN54" s="974">
        <v>0</v>
      </c>
      <c r="AO54" s="974">
        <v>0</v>
      </c>
      <c r="AP54" s="974">
        <v>0</v>
      </c>
      <c r="AQ54" s="974">
        <v>0</v>
      </c>
      <c r="AR54" s="974">
        <v>0</v>
      </c>
      <c r="AS54" s="974">
        <v>0</v>
      </c>
      <c r="AT54" s="974">
        <v>0</v>
      </c>
      <c r="AU54" s="974">
        <v>0</v>
      </c>
      <c r="AV54" s="974">
        <v>0</v>
      </c>
      <c r="AW54" s="1028">
        <v>0</v>
      </c>
      <c r="AX54" s="963"/>
      <c r="AY54" s="973">
        <v>0</v>
      </c>
      <c r="BB54" s="1030">
        <v>0</v>
      </c>
      <c r="BC54" s="1031">
        <v>0</v>
      </c>
    </row>
    <row r="55" spans="1:55">
      <c r="A55" s="963">
        <v>88</v>
      </c>
      <c r="B55" s="964">
        <v>78</v>
      </c>
      <c r="C55" s="963" t="s">
        <v>1287</v>
      </c>
      <c r="D55" s="1033" t="s">
        <v>1475</v>
      </c>
      <c r="E55" s="1026" t="s">
        <v>1476</v>
      </c>
      <c r="F55" s="1027" t="s">
        <v>1391</v>
      </c>
      <c r="G55" s="974">
        <v>0</v>
      </c>
      <c r="H55" s="974">
        <v>0</v>
      </c>
      <c r="I55" s="974">
        <v>0</v>
      </c>
      <c r="J55" s="974">
        <v>0</v>
      </c>
      <c r="K55" s="974">
        <v>0</v>
      </c>
      <c r="L55" s="974">
        <v>0</v>
      </c>
      <c r="M55" s="974">
        <v>0</v>
      </c>
      <c r="N55" s="974">
        <v>0</v>
      </c>
      <c r="O55" s="974">
        <v>0</v>
      </c>
      <c r="P55" s="974">
        <v>0</v>
      </c>
      <c r="Q55" s="974">
        <v>0</v>
      </c>
      <c r="R55" s="974">
        <v>0</v>
      </c>
      <c r="S55" s="974">
        <v>0</v>
      </c>
      <c r="T55" s="974">
        <v>0</v>
      </c>
      <c r="U55" s="974">
        <v>0</v>
      </c>
      <c r="V55" s="974">
        <v>0</v>
      </c>
      <c r="W55" s="974">
        <v>0</v>
      </c>
      <c r="X55" s="974">
        <v>0</v>
      </c>
      <c r="Y55" s="974">
        <v>0</v>
      </c>
      <c r="Z55" s="974">
        <v>0</v>
      </c>
      <c r="AA55" s="974">
        <v>0</v>
      </c>
      <c r="AB55" s="974">
        <v>0</v>
      </c>
      <c r="AC55" s="974">
        <v>0</v>
      </c>
      <c r="AD55" s="974">
        <v>0</v>
      </c>
      <c r="AE55" s="974">
        <v>0</v>
      </c>
      <c r="AF55" s="974">
        <v>0</v>
      </c>
      <c r="AG55" s="974">
        <v>0</v>
      </c>
      <c r="AH55" s="974">
        <v>0</v>
      </c>
      <c r="AI55" s="974">
        <v>0</v>
      </c>
      <c r="AJ55" s="974">
        <v>0</v>
      </c>
      <c r="AK55" s="974">
        <v>0</v>
      </c>
      <c r="AL55" s="974">
        <v>0</v>
      </c>
      <c r="AM55" s="974">
        <v>0</v>
      </c>
      <c r="AN55" s="974">
        <v>0</v>
      </c>
      <c r="AO55" s="974">
        <v>0</v>
      </c>
      <c r="AP55" s="974">
        <v>0</v>
      </c>
      <c r="AQ55" s="974">
        <v>0</v>
      </c>
      <c r="AR55" s="974">
        <v>0</v>
      </c>
      <c r="AS55" s="974">
        <v>0</v>
      </c>
      <c r="AT55" s="974">
        <v>0</v>
      </c>
      <c r="AU55" s="974">
        <v>0</v>
      </c>
      <c r="AV55" s="974">
        <v>0</v>
      </c>
      <c r="AW55" s="1028">
        <v>0</v>
      </c>
      <c r="AX55" s="963"/>
      <c r="AY55" s="973">
        <v>0</v>
      </c>
      <c r="BB55" s="1030">
        <v>0</v>
      </c>
      <c r="BC55" s="1031">
        <v>0</v>
      </c>
    </row>
    <row r="56" spans="1:55">
      <c r="A56" s="963">
        <v>90</v>
      </c>
      <c r="B56" s="964">
        <v>80</v>
      </c>
      <c r="C56" s="963" t="s">
        <v>1287</v>
      </c>
      <c r="D56" s="1033" t="s">
        <v>1477</v>
      </c>
      <c r="E56" s="1026" t="s">
        <v>1478</v>
      </c>
      <c r="F56" s="1027" t="s">
        <v>1391</v>
      </c>
      <c r="G56" s="974">
        <v>0</v>
      </c>
      <c r="H56" s="974">
        <v>0</v>
      </c>
      <c r="I56" s="974">
        <v>0</v>
      </c>
      <c r="J56" s="974">
        <v>0</v>
      </c>
      <c r="K56" s="974">
        <v>0</v>
      </c>
      <c r="L56" s="974">
        <v>0</v>
      </c>
      <c r="M56" s="974">
        <v>0</v>
      </c>
      <c r="N56" s="974">
        <v>0</v>
      </c>
      <c r="O56" s="974">
        <v>0</v>
      </c>
      <c r="P56" s="974">
        <v>0</v>
      </c>
      <c r="Q56" s="974">
        <v>0</v>
      </c>
      <c r="R56" s="974">
        <v>0</v>
      </c>
      <c r="S56" s="974">
        <v>0</v>
      </c>
      <c r="T56" s="974">
        <v>0</v>
      </c>
      <c r="U56" s="974">
        <v>0</v>
      </c>
      <c r="V56" s="974">
        <v>0</v>
      </c>
      <c r="W56" s="974">
        <v>0</v>
      </c>
      <c r="X56" s="974">
        <v>0</v>
      </c>
      <c r="Y56" s="974">
        <v>0</v>
      </c>
      <c r="Z56" s="974">
        <v>0</v>
      </c>
      <c r="AA56" s="974">
        <v>0</v>
      </c>
      <c r="AB56" s="974">
        <v>0</v>
      </c>
      <c r="AC56" s="974">
        <v>0</v>
      </c>
      <c r="AD56" s="974">
        <v>0</v>
      </c>
      <c r="AE56" s="974">
        <v>0</v>
      </c>
      <c r="AF56" s="974">
        <v>0</v>
      </c>
      <c r="AG56" s="974">
        <v>0</v>
      </c>
      <c r="AH56" s="974">
        <v>0</v>
      </c>
      <c r="AI56" s="974">
        <v>0</v>
      </c>
      <c r="AJ56" s="974">
        <v>0</v>
      </c>
      <c r="AK56" s="974">
        <v>0</v>
      </c>
      <c r="AL56" s="974">
        <v>0</v>
      </c>
      <c r="AM56" s="974">
        <v>0</v>
      </c>
      <c r="AN56" s="974">
        <v>0</v>
      </c>
      <c r="AO56" s="974">
        <v>0</v>
      </c>
      <c r="AP56" s="974">
        <v>0</v>
      </c>
      <c r="AQ56" s="974">
        <v>0</v>
      </c>
      <c r="AR56" s="974">
        <v>0</v>
      </c>
      <c r="AS56" s="974">
        <v>0</v>
      </c>
      <c r="AT56" s="974">
        <v>0</v>
      </c>
      <c r="AU56" s="974">
        <v>0</v>
      </c>
      <c r="AV56" s="974">
        <v>0</v>
      </c>
      <c r="AW56" s="1028">
        <v>0</v>
      </c>
      <c r="AX56" s="963"/>
      <c r="AY56" s="973">
        <v>0</v>
      </c>
      <c r="BB56" s="1030">
        <v>0</v>
      </c>
      <c r="BC56" s="1031">
        <v>0</v>
      </c>
    </row>
    <row r="57" spans="1:55">
      <c r="A57" s="963">
        <v>92</v>
      </c>
      <c r="B57" s="964">
        <v>82</v>
      </c>
      <c r="C57" s="963" t="s">
        <v>1287</v>
      </c>
      <c r="D57" s="1033" t="s">
        <v>1479</v>
      </c>
      <c r="E57" s="1026" t="s">
        <v>1480</v>
      </c>
      <c r="F57" s="1027" t="s">
        <v>1391</v>
      </c>
      <c r="G57" s="974">
        <v>0</v>
      </c>
      <c r="H57" s="974">
        <v>0</v>
      </c>
      <c r="I57" s="974">
        <v>0</v>
      </c>
      <c r="J57" s="974">
        <v>0</v>
      </c>
      <c r="K57" s="974">
        <v>0</v>
      </c>
      <c r="L57" s="974">
        <v>0</v>
      </c>
      <c r="M57" s="974">
        <v>0</v>
      </c>
      <c r="N57" s="974">
        <v>0</v>
      </c>
      <c r="O57" s="974">
        <v>0</v>
      </c>
      <c r="P57" s="974">
        <v>0</v>
      </c>
      <c r="Q57" s="974">
        <v>0</v>
      </c>
      <c r="R57" s="974">
        <v>0</v>
      </c>
      <c r="S57" s="974">
        <v>0</v>
      </c>
      <c r="T57" s="974">
        <v>0</v>
      </c>
      <c r="U57" s="974">
        <v>0</v>
      </c>
      <c r="V57" s="974">
        <v>0</v>
      </c>
      <c r="W57" s="974">
        <v>0</v>
      </c>
      <c r="X57" s="974">
        <v>0</v>
      </c>
      <c r="Y57" s="974">
        <v>0</v>
      </c>
      <c r="Z57" s="974">
        <v>0</v>
      </c>
      <c r="AA57" s="974">
        <v>0</v>
      </c>
      <c r="AB57" s="974">
        <v>0</v>
      </c>
      <c r="AC57" s="974">
        <v>0</v>
      </c>
      <c r="AD57" s="974">
        <v>0</v>
      </c>
      <c r="AE57" s="974">
        <v>0</v>
      </c>
      <c r="AF57" s="974">
        <v>0</v>
      </c>
      <c r="AG57" s="974">
        <v>0</v>
      </c>
      <c r="AH57" s="974">
        <v>0</v>
      </c>
      <c r="AI57" s="974">
        <v>0</v>
      </c>
      <c r="AJ57" s="974">
        <v>0</v>
      </c>
      <c r="AK57" s="974">
        <v>0</v>
      </c>
      <c r="AL57" s="974">
        <v>0</v>
      </c>
      <c r="AM57" s="974">
        <v>0</v>
      </c>
      <c r="AN57" s="974">
        <v>0</v>
      </c>
      <c r="AO57" s="974">
        <v>0</v>
      </c>
      <c r="AP57" s="974">
        <v>0</v>
      </c>
      <c r="AQ57" s="974">
        <v>0</v>
      </c>
      <c r="AR57" s="974">
        <v>0</v>
      </c>
      <c r="AS57" s="974">
        <v>0</v>
      </c>
      <c r="AT57" s="974">
        <v>0</v>
      </c>
      <c r="AU57" s="974">
        <v>0</v>
      </c>
      <c r="AV57" s="974">
        <v>0</v>
      </c>
      <c r="AW57" s="1028">
        <v>0</v>
      </c>
      <c r="AX57" s="963"/>
      <c r="AY57" s="973">
        <v>0</v>
      </c>
      <c r="BB57" s="1030">
        <v>0</v>
      </c>
      <c r="BC57" s="1031">
        <v>0</v>
      </c>
    </row>
    <row r="58" spans="1:55">
      <c r="A58" s="963">
        <v>94</v>
      </c>
      <c r="B58" s="964">
        <v>84</v>
      </c>
      <c r="C58" s="963" t="s">
        <v>1287</v>
      </c>
      <c r="D58" s="1033" t="s">
        <v>1481</v>
      </c>
      <c r="E58" s="1026" t="s">
        <v>1482</v>
      </c>
      <c r="F58" s="1027" t="s">
        <v>1391</v>
      </c>
      <c r="G58" s="974">
        <v>0</v>
      </c>
      <c r="H58" s="974">
        <v>0</v>
      </c>
      <c r="I58" s="974">
        <v>0</v>
      </c>
      <c r="J58" s="974">
        <v>0</v>
      </c>
      <c r="K58" s="974">
        <v>0</v>
      </c>
      <c r="L58" s="974">
        <v>0</v>
      </c>
      <c r="M58" s="974">
        <v>0</v>
      </c>
      <c r="N58" s="974">
        <v>0</v>
      </c>
      <c r="O58" s="974">
        <v>0</v>
      </c>
      <c r="P58" s="974">
        <v>0</v>
      </c>
      <c r="Q58" s="974">
        <v>0</v>
      </c>
      <c r="R58" s="974">
        <v>0</v>
      </c>
      <c r="S58" s="974">
        <v>0</v>
      </c>
      <c r="T58" s="974">
        <v>0</v>
      </c>
      <c r="U58" s="974">
        <v>0</v>
      </c>
      <c r="V58" s="974">
        <v>0</v>
      </c>
      <c r="W58" s="974">
        <v>0</v>
      </c>
      <c r="X58" s="974">
        <v>0</v>
      </c>
      <c r="Y58" s="974">
        <v>0</v>
      </c>
      <c r="Z58" s="974">
        <v>0</v>
      </c>
      <c r="AA58" s="974">
        <v>0</v>
      </c>
      <c r="AB58" s="974">
        <v>0</v>
      </c>
      <c r="AC58" s="974">
        <v>0</v>
      </c>
      <c r="AD58" s="974">
        <v>0</v>
      </c>
      <c r="AE58" s="974">
        <v>0</v>
      </c>
      <c r="AF58" s="974">
        <v>0</v>
      </c>
      <c r="AG58" s="974">
        <v>0</v>
      </c>
      <c r="AH58" s="974">
        <v>0</v>
      </c>
      <c r="AI58" s="974">
        <v>0</v>
      </c>
      <c r="AJ58" s="974">
        <v>0</v>
      </c>
      <c r="AK58" s="974">
        <v>0</v>
      </c>
      <c r="AL58" s="974">
        <v>0</v>
      </c>
      <c r="AM58" s="974">
        <v>0</v>
      </c>
      <c r="AN58" s="974">
        <v>0</v>
      </c>
      <c r="AO58" s="974">
        <v>0</v>
      </c>
      <c r="AP58" s="974">
        <v>0</v>
      </c>
      <c r="AQ58" s="974">
        <v>0</v>
      </c>
      <c r="AR58" s="974">
        <v>0</v>
      </c>
      <c r="AS58" s="974">
        <v>0</v>
      </c>
      <c r="AT58" s="974">
        <v>0</v>
      </c>
      <c r="AU58" s="974">
        <v>0</v>
      </c>
      <c r="AV58" s="974">
        <v>0</v>
      </c>
      <c r="AW58" s="1028">
        <v>0</v>
      </c>
      <c r="AX58" s="963"/>
      <c r="AY58" s="973">
        <v>0</v>
      </c>
      <c r="BB58" s="1030">
        <v>0</v>
      </c>
      <c r="BC58" s="1031">
        <v>0</v>
      </c>
    </row>
    <row r="59" spans="1:55">
      <c r="A59" s="963">
        <v>96</v>
      </c>
      <c r="B59" s="964">
        <v>86</v>
      </c>
      <c r="C59" s="963" t="s">
        <v>1287</v>
      </c>
      <c r="D59" s="1033" t="s">
        <v>1483</v>
      </c>
      <c r="E59" s="1026" t="s">
        <v>1484</v>
      </c>
      <c r="F59" s="1027" t="s">
        <v>1391</v>
      </c>
      <c r="G59" s="974">
        <v>0</v>
      </c>
      <c r="H59" s="974">
        <v>0</v>
      </c>
      <c r="I59" s="974">
        <v>0</v>
      </c>
      <c r="J59" s="974">
        <v>0</v>
      </c>
      <c r="K59" s="974">
        <v>0</v>
      </c>
      <c r="L59" s="974">
        <v>0</v>
      </c>
      <c r="M59" s="974">
        <v>0</v>
      </c>
      <c r="N59" s="974">
        <v>0</v>
      </c>
      <c r="O59" s="974">
        <v>0</v>
      </c>
      <c r="P59" s="974">
        <v>0</v>
      </c>
      <c r="Q59" s="974">
        <v>0</v>
      </c>
      <c r="R59" s="974">
        <v>0</v>
      </c>
      <c r="S59" s="974">
        <v>0</v>
      </c>
      <c r="T59" s="974">
        <v>0</v>
      </c>
      <c r="U59" s="974">
        <v>0</v>
      </c>
      <c r="V59" s="974">
        <v>0</v>
      </c>
      <c r="W59" s="974">
        <v>0</v>
      </c>
      <c r="X59" s="974">
        <v>0</v>
      </c>
      <c r="Y59" s="974">
        <v>0</v>
      </c>
      <c r="Z59" s="974">
        <v>0</v>
      </c>
      <c r="AA59" s="974">
        <v>0</v>
      </c>
      <c r="AB59" s="974">
        <v>0</v>
      </c>
      <c r="AC59" s="974">
        <v>0</v>
      </c>
      <c r="AD59" s="974">
        <v>0</v>
      </c>
      <c r="AE59" s="974">
        <v>0</v>
      </c>
      <c r="AF59" s="974">
        <v>0</v>
      </c>
      <c r="AG59" s="974">
        <v>0</v>
      </c>
      <c r="AH59" s="974">
        <v>0</v>
      </c>
      <c r="AI59" s="974">
        <v>0</v>
      </c>
      <c r="AJ59" s="974">
        <v>0</v>
      </c>
      <c r="AK59" s="974">
        <v>0</v>
      </c>
      <c r="AL59" s="974">
        <v>0</v>
      </c>
      <c r="AM59" s="974">
        <v>0</v>
      </c>
      <c r="AN59" s="974">
        <v>0</v>
      </c>
      <c r="AO59" s="974">
        <v>0</v>
      </c>
      <c r="AP59" s="974">
        <v>0</v>
      </c>
      <c r="AQ59" s="974">
        <v>0</v>
      </c>
      <c r="AR59" s="974">
        <v>0</v>
      </c>
      <c r="AS59" s="974">
        <v>0</v>
      </c>
      <c r="AT59" s="974">
        <v>0</v>
      </c>
      <c r="AU59" s="974">
        <v>0</v>
      </c>
      <c r="AV59" s="974">
        <v>0</v>
      </c>
      <c r="AW59" s="1028">
        <v>0</v>
      </c>
      <c r="AX59" s="963"/>
      <c r="AY59" s="973">
        <v>0</v>
      </c>
      <c r="BB59" s="1030">
        <v>0</v>
      </c>
      <c r="BC59" s="1031">
        <v>0</v>
      </c>
    </row>
    <row r="60" spans="1:55">
      <c r="A60" s="963">
        <v>98</v>
      </c>
      <c r="B60" s="964">
        <v>88</v>
      </c>
      <c r="C60" s="963" t="s">
        <v>1287</v>
      </c>
      <c r="D60" s="1033" t="s">
        <v>1485</v>
      </c>
      <c r="E60" s="1026" t="s">
        <v>1486</v>
      </c>
      <c r="F60" s="1027" t="s">
        <v>1391</v>
      </c>
      <c r="G60" s="974">
        <v>0</v>
      </c>
      <c r="H60" s="974">
        <v>0</v>
      </c>
      <c r="I60" s="974">
        <v>0</v>
      </c>
      <c r="J60" s="974">
        <v>0</v>
      </c>
      <c r="K60" s="974">
        <v>0</v>
      </c>
      <c r="L60" s="974">
        <v>0</v>
      </c>
      <c r="M60" s="974">
        <v>0</v>
      </c>
      <c r="N60" s="974">
        <v>0</v>
      </c>
      <c r="O60" s="974">
        <v>0</v>
      </c>
      <c r="P60" s="974">
        <v>0</v>
      </c>
      <c r="Q60" s="974">
        <v>0</v>
      </c>
      <c r="R60" s="974">
        <v>0</v>
      </c>
      <c r="S60" s="974">
        <v>0</v>
      </c>
      <c r="T60" s="974">
        <v>0</v>
      </c>
      <c r="U60" s="974">
        <v>0</v>
      </c>
      <c r="V60" s="974">
        <v>0</v>
      </c>
      <c r="W60" s="974">
        <v>0</v>
      </c>
      <c r="X60" s="974">
        <v>0</v>
      </c>
      <c r="Y60" s="974">
        <v>0</v>
      </c>
      <c r="Z60" s="974">
        <v>0</v>
      </c>
      <c r="AA60" s="974">
        <v>0</v>
      </c>
      <c r="AB60" s="974">
        <v>0</v>
      </c>
      <c r="AC60" s="974">
        <v>0</v>
      </c>
      <c r="AD60" s="974">
        <v>0</v>
      </c>
      <c r="AE60" s="974">
        <v>0</v>
      </c>
      <c r="AF60" s="974">
        <v>0</v>
      </c>
      <c r="AG60" s="974">
        <v>0</v>
      </c>
      <c r="AH60" s="974">
        <v>0</v>
      </c>
      <c r="AI60" s="974">
        <v>0</v>
      </c>
      <c r="AJ60" s="974">
        <v>0</v>
      </c>
      <c r="AK60" s="974">
        <v>0</v>
      </c>
      <c r="AL60" s="974">
        <v>0</v>
      </c>
      <c r="AM60" s="974">
        <v>0</v>
      </c>
      <c r="AN60" s="974">
        <v>0</v>
      </c>
      <c r="AO60" s="974">
        <v>0</v>
      </c>
      <c r="AP60" s="974">
        <v>0</v>
      </c>
      <c r="AQ60" s="974">
        <v>0</v>
      </c>
      <c r="AR60" s="974">
        <v>0</v>
      </c>
      <c r="AS60" s="974">
        <v>0</v>
      </c>
      <c r="AT60" s="974">
        <v>0</v>
      </c>
      <c r="AU60" s="974">
        <v>0</v>
      </c>
      <c r="AV60" s="974">
        <v>0</v>
      </c>
      <c r="AW60" s="1028">
        <v>0</v>
      </c>
      <c r="AX60" s="963"/>
      <c r="AY60" s="973">
        <v>0</v>
      </c>
      <c r="BB60" s="1030">
        <v>0</v>
      </c>
      <c r="BC60" s="1031">
        <v>0</v>
      </c>
    </row>
    <row r="61" spans="1:55">
      <c r="A61" s="963">
        <v>100</v>
      </c>
      <c r="B61" s="964">
        <v>90</v>
      </c>
      <c r="C61" s="963" t="s">
        <v>1287</v>
      </c>
      <c r="D61" s="1033" t="s">
        <v>1487</v>
      </c>
      <c r="E61" s="1026" t="s">
        <v>1488</v>
      </c>
      <c r="F61" s="1027" t="s">
        <v>1391</v>
      </c>
      <c r="G61" s="974">
        <v>0</v>
      </c>
      <c r="H61" s="974">
        <v>0</v>
      </c>
      <c r="I61" s="974">
        <v>0</v>
      </c>
      <c r="J61" s="974">
        <v>0</v>
      </c>
      <c r="K61" s="974">
        <v>0</v>
      </c>
      <c r="L61" s="974">
        <v>0</v>
      </c>
      <c r="M61" s="974">
        <v>0</v>
      </c>
      <c r="N61" s="974">
        <v>0</v>
      </c>
      <c r="O61" s="974">
        <v>0</v>
      </c>
      <c r="P61" s="974">
        <v>0</v>
      </c>
      <c r="Q61" s="974">
        <v>0</v>
      </c>
      <c r="R61" s="974">
        <v>0</v>
      </c>
      <c r="S61" s="974">
        <v>0</v>
      </c>
      <c r="T61" s="974">
        <v>0</v>
      </c>
      <c r="U61" s="974">
        <v>0</v>
      </c>
      <c r="V61" s="974">
        <v>0</v>
      </c>
      <c r="W61" s="974">
        <v>0</v>
      </c>
      <c r="X61" s="974">
        <v>0</v>
      </c>
      <c r="Y61" s="974">
        <v>0</v>
      </c>
      <c r="Z61" s="974">
        <v>0</v>
      </c>
      <c r="AA61" s="974">
        <v>0</v>
      </c>
      <c r="AB61" s="974">
        <v>0</v>
      </c>
      <c r="AC61" s="974">
        <v>0</v>
      </c>
      <c r="AD61" s="974">
        <v>0</v>
      </c>
      <c r="AE61" s="974">
        <v>0</v>
      </c>
      <c r="AF61" s="974">
        <v>0</v>
      </c>
      <c r="AG61" s="974">
        <v>0</v>
      </c>
      <c r="AH61" s="974">
        <v>0</v>
      </c>
      <c r="AI61" s="974">
        <v>0</v>
      </c>
      <c r="AJ61" s="974">
        <v>0</v>
      </c>
      <c r="AK61" s="974">
        <v>0</v>
      </c>
      <c r="AL61" s="974">
        <v>0</v>
      </c>
      <c r="AM61" s="974">
        <v>0</v>
      </c>
      <c r="AN61" s="974">
        <v>0</v>
      </c>
      <c r="AO61" s="974">
        <v>0</v>
      </c>
      <c r="AP61" s="974">
        <v>0</v>
      </c>
      <c r="AQ61" s="974">
        <v>0</v>
      </c>
      <c r="AR61" s="974">
        <v>0</v>
      </c>
      <c r="AS61" s="974">
        <v>0</v>
      </c>
      <c r="AT61" s="974">
        <v>0</v>
      </c>
      <c r="AU61" s="974">
        <v>0</v>
      </c>
      <c r="AV61" s="974">
        <v>0</v>
      </c>
      <c r="AW61" s="1028">
        <v>0</v>
      </c>
      <c r="AX61" s="963"/>
      <c r="AY61" s="973">
        <v>0</v>
      </c>
      <c r="BB61" s="1030">
        <v>0</v>
      </c>
      <c r="BC61" s="1031">
        <v>0</v>
      </c>
    </row>
    <row r="62" spans="1:55">
      <c r="A62" s="963">
        <v>101</v>
      </c>
      <c r="B62" s="964">
        <v>91</v>
      </c>
      <c r="C62" s="963" t="s">
        <v>1287</v>
      </c>
      <c r="D62" s="1033" t="s">
        <v>1489</v>
      </c>
      <c r="E62" s="1026" t="s">
        <v>1490</v>
      </c>
      <c r="F62" s="1027" t="s">
        <v>1391</v>
      </c>
      <c r="G62" s="974">
        <v>0</v>
      </c>
      <c r="H62" s="974">
        <v>0</v>
      </c>
      <c r="I62" s="974">
        <v>0</v>
      </c>
      <c r="J62" s="974">
        <v>0</v>
      </c>
      <c r="K62" s="974">
        <v>0</v>
      </c>
      <c r="L62" s="974">
        <v>0</v>
      </c>
      <c r="M62" s="974">
        <v>0</v>
      </c>
      <c r="N62" s="974">
        <v>0</v>
      </c>
      <c r="O62" s="974">
        <v>0</v>
      </c>
      <c r="P62" s="974">
        <v>0</v>
      </c>
      <c r="Q62" s="974">
        <v>0</v>
      </c>
      <c r="R62" s="974">
        <v>0</v>
      </c>
      <c r="S62" s="974">
        <v>0</v>
      </c>
      <c r="T62" s="974">
        <v>0</v>
      </c>
      <c r="U62" s="974">
        <v>0</v>
      </c>
      <c r="V62" s="974">
        <v>0</v>
      </c>
      <c r="W62" s="974">
        <v>0</v>
      </c>
      <c r="X62" s="974">
        <v>0</v>
      </c>
      <c r="Y62" s="974">
        <v>0</v>
      </c>
      <c r="Z62" s="974">
        <v>0</v>
      </c>
      <c r="AA62" s="974">
        <v>0</v>
      </c>
      <c r="AB62" s="974">
        <v>0</v>
      </c>
      <c r="AC62" s="974">
        <v>0</v>
      </c>
      <c r="AD62" s="974">
        <v>0</v>
      </c>
      <c r="AE62" s="974">
        <v>0</v>
      </c>
      <c r="AF62" s="974">
        <v>0</v>
      </c>
      <c r="AG62" s="974">
        <v>0</v>
      </c>
      <c r="AH62" s="974">
        <v>0</v>
      </c>
      <c r="AI62" s="974">
        <v>0</v>
      </c>
      <c r="AJ62" s="974">
        <v>0</v>
      </c>
      <c r="AK62" s="974">
        <v>0</v>
      </c>
      <c r="AL62" s="974">
        <v>0</v>
      </c>
      <c r="AM62" s="974">
        <v>0</v>
      </c>
      <c r="AN62" s="974">
        <v>0</v>
      </c>
      <c r="AO62" s="974">
        <v>0</v>
      </c>
      <c r="AP62" s="974">
        <v>0</v>
      </c>
      <c r="AQ62" s="974">
        <v>0</v>
      </c>
      <c r="AR62" s="974">
        <v>0</v>
      </c>
      <c r="AS62" s="974">
        <v>0</v>
      </c>
      <c r="AT62" s="974">
        <v>0</v>
      </c>
      <c r="AU62" s="974">
        <v>0</v>
      </c>
      <c r="AV62" s="974">
        <v>0</v>
      </c>
      <c r="AW62" s="1028">
        <v>0</v>
      </c>
      <c r="AX62" s="963"/>
      <c r="AY62" s="973">
        <v>0</v>
      </c>
      <c r="BB62" s="1030">
        <v>0</v>
      </c>
      <c r="BC62" s="1031">
        <v>0</v>
      </c>
    </row>
    <row r="63" spans="1:55">
      <c r="A63" s="963">
        <v>102</v>
      </c>
      <c r="B63" s="964">
        <v>92</v>
      </c>
      <c r="C63" s="963" t="s">
        <v>1287</v>
      </c>
      <c r="D63" s="1033" t="s">
        <v>1491</v>
      </c>
      <c r="E63" s="1026" t="s">
        <v>1492</v>
      </c>
      <c r="F63" s="1027" t="s">
        <v>1391</v>
      </c>
      <c r="G63" s="974">
        <v>0</v>
      </c>
      <c r="H63" s="974">
        <v>0</v>
      </c>
      <c r="I63" s="974">
        <v>0</v>
      </c>
      <c r="J63" s="974">
        <v>0</v>
      </c>
      <c r="K63" s="974">
        <v>0</v>
      </c>
      <c r="L63" s="974">
        <v>0</v>
      </c>
      <c r="M63" s="974">
        <v>0</v>
      </c>
      <c r="N63" s="974">
        <v>0</v>
      </c>
      <c r="O63" s="974">
        <v>0</v>
      </c>
      <c r="P63" s="974">
        <v>0</v>
      </c>
      <c r="Q63" s="974">
        <v>0</v>
      </c>
      <c r="R63" s="974">
        <v>0</v>
      </c>
      <c r="S63" s="974">
        <v>0</v>
      </c>
      <c r="T63" s="974">
        <v>0</v>
      </c>
      <c r="U63" s="974">
        <v>0</v>
      </c>
      <c r="V63" s="974">
        <v>0</v>
      </c>
      <c r="W63" s="974">
        <v>0</v>
      </c>
      <c r="X63" s="974">
        <v>0</v>
      </c>
      <c r="Y63" s="974">
        <v>0</v>
      </c>
      <c r="Z63" s="974">
        <v>0</v>
      </c>
      <c r="AA63" s="974">
        <v>0</v>
      </c>
      <c r="AB63" s="974">
        <v>0</v>
      </c>
      <c r="AC63" s="974">
        <v>0</v>
      </c>
      <c r="AD63" s="974">
        <v>0</v>
      </c>
      <c r="AE63" s="974">
        <v>0</v>
      </c>
      <c r="AF63" s="974">
        <v>0</v>
      </c>
      <c r="AG63" s="974">
        <v>0</v>
      </c>
      <c r="AH63" s="974">
        <v>0</v>
      </c>
      <c r="AI63" s="974">
        <v>0</v>
      </c>
      <c r="AJ63" s="974">
        <v>0</v>
      </c>
      <c r="AK63" s="974">
        <v>0</v>
      </c>
      <c r="AL63" s="974">
        <v>0</v>
      </c>
      <c r="AM63" s="974">
        <v>0</v>
      </c>
      <c r="AN63" s="974">
        <v>0</v>
      </c>
      <c r="AO63" s="974">
        <v>0</v>
      </c>
      <c r="AP63" s="974">
        <v>0</v>
      </c>
      <c r="AQ63" s="974">
        <v>0</v>
      </c>
      <c r="AR63" s="974">
        <v>0</v>
      </c>
      <c r="AS63" s="974">
        <v>0</v>
      </c>
      <c r="AT63" s="974">
        <v>0</v>
      </c>
      <c r="AU63" s="974">
        <v>0</v>
      </c>
      <c r="AV63" s="974">
        <v>0</v>
      </c>
      <c r="AW63" s="1028">
        <v>0</v>
      </c>
      <c r="AX63" s="963"/>
      <c r="AY63" s="973">
        <v>0</v>
      </c>
      <c r="BB63" s="1030">
        <v>0</v>
      </c>
      <c r="BC63" s="1031">
        <v>0</v>
      </c>
    </row>
    <row r="64" spans="1:55">
      <c r="A64" s="963">
        <v>103</v>
      </c>
      <c r="B64" s="964">
        <v>93</v>
      </c>
      <c r="C64" s="963" t="s">
        <v>1287</v>
      </c>
      <c r="D64" s="1033" t="s">
        <v>1493</v>
      </c>
      <c r="E64" s="1026" t="s">
        <v>1494</v>
      </c>
      <c r="F64" s="1027" t="s">
        <v>1391</v>
      </c>
      <c r="G64" s="974">
        <v>0</v>
      </c>
      <c r="H64" s="974">
        <v>0</v>
      </c>
      <c r="I64" s="974">
        <v>0</v>
      </c>
      <c r="J64" s="974">
        <v>0</v>
      </c>
      <c r="K64" s="974">
        <v>0</v>
      </c>
      <c r="L64" s="974">
        <v>0</v>
      </c>
      <c r="M64" s="974">
        <v>0</v>
      </c>
      <c r="N64" s="974">
        <v>0</v>
      </c>
      <c r="O64" s="974">
        <v>0</v>
      </c>
      <c r="P64" s="974">
        <v>0</v>
      </c>
      <c r="Q64" s="974">
        <v>0</v>
      </c>
      <c r="R64" s="974">
        <v>0</v>
      </c>
      <c r="S64" s="974">
        <v>0</v>
      </c>
      <c r="T64" s="974">
        <v>0</v>
      </c>
      <c r="U64" s="974">
        <v>0</v>
      </c>
      <c r="V64" s="974">
        <v>0</v>
      </c>
      <c r="W64" s="974">
        <v>0</v>
      </c>
      <c r="X64" s="974">
        <v>0</v>
      </c>
      <c r="Y64" s="974">
        <v>0</v>
      </c>
      <c r="Z64" s="974">
        <v>0</v>
      </c>
      <c r="AA64" s="974">
        <v>0</v>
      </c>
      <c r="AB64" s="974">
        <v>0</v>
      </c>
      <c r="AC64" s="974">
        <v>0</v>
      </c>
      <c r="AD64" s="974">
        <v>0</v>
      </c>
      <c r="AE64" s="974">
        <v>0</v>
      </c>
      <c r="AF64" s="974">
        <v>0</v>
      </c>
      <c r="AG64" s="974">
        <v>0</v>
      </c>
      <c r="AH64" s="974">
        <v>0</v>
      </c>
      <c r="AI64" s="974">
        <v>0</v>
      </c>
      <c r="AJ64" s="974">
        <v>0</v>
      </c>
      <c r="AK64" s="974">
        <v>0</v>
      </c>
      <c r="AL64" s="974">
        <v>0</v>
      </c>
      <c r="AM64" s="974">
        <v>0</v>
      </c>
      <c r="AN64" s="974">
        <v>0</v>
      </c>
      <c r="AO64" s="974">
        <v>0</v>
      </c>
      <c r="AP64" s="974">
        <v>0</v>
      </c>
      <c r="AQ64" s="974">
        <v>0</v>
      </c>
      <c r="AR64" s="974">
        <v>0</v>
      </c>
      <c r="AS64" s="974">
        <v>0</v>
      </c>
      <c r="AT64" s="974">
        <v>0</v>
      </c>
      <c r="AU64" s="974">
        <v>0</v>
      </c>
      <c r="AV64" s="974">
        <v>0</v>
      </c>
      <c r="AW64" s="1028">
        <v>0</v>
      </c>
      <c r="AX64" s="963"/>
      <c r="AY64" s="973">
        <v>0</v>
      </c>
      <c r="BB64" s="1030">
        <v>0</v>
      </c>
      <c r="BC64" s="1031">
        <v>0</v>
      </c>
    </row>
    <row r="65" spans="1:55">
      <c r="A65" s="963">
        <v>105</v>
      </c>
      <c r="B65" s="964">
        <v>95</v>
      </c>
      <c r="C65" s="963" t="s">
        <v>1287</v>
      </c>
      <c r="D65" s="1033" t="s">
        <v>1495</v>
      </c>
      <c r="E65" s="1026" t="s">
        <v>1496</v>
      </c>
      <c r="F65" s="1027" t="s">
        <v>1391</v>
      </c>
      <c r="G65" s="974">
        <v>0</v>
      </c>
      <c r="H65" s="974">
        <v>0</v>
      </c>
      <c r="I65" s="974">
        <v>0</v>
      </c>
      <c r="J65" s="974">
        <v>0</v>
      </c>
      <c r="K65" s="974">
        <v>0</v>
      </c>
      <c r="L65" s="974">
        <v>0</v>
      </c>
      <c r="M65" s="974">
        <v>0</v>
      </c>
      <c r="N65" s="974">
        <v>0</v>
      </c>
      <c r="O65" s="974">
        <v>0</v>
      </c>
      <c r="P65" s="974">
        <v>0</v>
      </c>
      <c r="Q65" s="974">
        <v>0</v>
      </c>
      <c r="R65" s="974">
        <v>0</v>
      </c>
      <c r="S65" s="974">
        <v>0</v>
      </c>
      <c r="T65" s="974">
        <v>0</v>
      </c>
      <c r="U65" s="974">
        <v>0</v>
      </c>
      <c r="V65" s="974">
        <v>0</v>
      </c>
      <c r="W65" s="974">
        <v>0</v>
      </c>
      <c r="X65" s="974">
        <v>0</v>
      </c>
      <c r="Y65" s="974">
        <v>0</v>
      </c>
      <c r="Z65" s="974">
        <v>0</v>
      </c>
      <c r="AA65" s="974">
        <v>0</v>
      </c>
      <c r="AB65" s="974">
        <v>0</v>
      </c>
      <c r="AC65" s="974">
        <v>0</v>
      </c>
      <c r="AD65" s="974">
        <v>0</v>
      </c>
      <c r="AE65" s="974">
        <v>0</v>
      </c>
      <c r="AF65" s="974">
        <v>0</v>
      </c>
      <c r="AG65" s="974">
        <v>0</v>
      </c>
      <c r="AH65" s="974">
        <v>0</v>
      </c>
      <c r="AI65" s="974">
        <v>0</v>
      </c>
      <c r="AJ65" s="974">
        <v>0</v>
      </c>
      <c r="AK65" s="974">
        <v>0</v>
      </c>
      <c r="AL65" s="974">
        <v>0</v>
      </c>
      <c r="AM65" s="974">
        <v>0</v>
      </c>
      <c r="AN65" s="974">
        <v>0</v>
      </c>
      <c r="AO65" s="974">
        <v>0</v>
      </c>
      <c r="AP65" s="974">
        <v>0</v>
      </c>
      <c r="AQ65" s="974">
        <v>0</v>
      </c>
      <c r="AR65" s="974">
        <v>0</v>
      </c>
      <c r="AS65" s="974">
        <v>0</v>
      </c>
      <c r="AT65" s="974">
        <v>0</v>
      </c>
      <c r="AU65" s="974">
        <v>0</v>
      </c>
      <c r="AV65" s="974">
        <v>0</v>
      </c>
      <c r="AW65" s="1028">
        <v>0</v>
      </c>
      <c r="AX65" s="963"/>
      <c r="AY65" s="973">
        <v>0</v>
      </c>
      <c r="BB65" s="1030">
        <v>0</v>
      </c>
      <c r="BC65" s="1031">
        <v>0</v>
      </c>
    </row>
    <row r="66" spans="1:55">
      <c r="A66" s="963">
        <v>107</v>
      </c>
      <c r="B66" s="964">
        <v>97</v>
      </c>
      <c r="C66" s="963" t="s">
        <v>1287</v>
      </c>
      <c r="D66" s="1032" t="s">
        <v>1497</v>
      </c>
      <c r="E66" s="1026" t="s">
        <v>1498</v>
      </c>
      <c r="F66" s="1027" t="s">
        <v>1391</v>
      </c>
      <c r="G66" s="974">
        <v>0</v>
      </c>
      <c r="H66" s="974">
        <v>0</v>
      </c>
      <c r="I66" s="974">
        <v>0</v>
      </c>
      <c r="J66" s="974">
        <v>0</v>
      </c>
      <c r="K66" s="974">
        <v>0</v>
      </c>
      <c r="L66" s="974">
        <v>0</v>
      </c>
      <c r="M66" s="974">
        <v>0</v>
      </c>
      <c r="N66" s="974">
        <v>0</v>
      </c>
      <c r="O66" s="974">
        <v>0</v>
      </c>
      <c r="P66" s="974">
        <v>0</v>
      </c>
      <c r="Q66" s="974">
        <v>0</v>
      </c>
      <c r="R66" s="974">
        <v>0</v>
      </c>
      <c r="S66" s="974">
        <v>0</v>
      </c>
      <c r="T66" s="974">
        <v>0</v>
      </c>
      <c r="U66" s="974">
        <v>0</v>
      </c>
      <c r="V66" s="974">
        <v>0</v>
      </c>
      <c r="W66" s="974">
        <v>0</v>
      </c>
      <c r="X66" s="974">
        <v>0</v>
      </c>
      <c r="Y66" s="974">
        <v>0</v>
      </c>
      <c r="Z66" s="974">
        <v>0</v>
      </c>
      <c r="AA66" s="974">
        <v>0</v>
      </c>
      <c r="AB66" s="974">
        <v>0</v>
      </c>
      <c r="AC66" s="974">
        <v>0</v>
      </c>
      <c r="AD66" s="974">
        <v>0</v>
      </c>
      <c r="AE66" s="974">
        <v>0</v>
      </c>
      <c r="AF66" s="974">
        <v>0</v>
      </c>
      <c r="AG66" s="974">
        <v>0</v>
      </c>
      <c r="AH66" s="974">
        <v>0</v>
      </c>
      <c r="AI66" s="974">
        <v>0</v>
      </c>
      <c r="AJ66" s="974">
        <v>0</v>
      </c>
      <c r="AK66" s="974">
        <v>0</v>
      </c>
      <c r="AL66" s="974">
        <v>0</v>
      </c>
      <c r="AM66" s="974">
        <v>0</v>
      </c>
      <c r="AN66" s="974">
        <v>0</v>
      </c>
      <c r="AO66" s="974">
        <v>0</v>
      </c>
      <c r="AP66" s="974">
        <v>0</v>
      </c>
      <c r="AQ66" s="974">
        <v>0</v>
      </c>
      <c r="AR66" s="974">
        <v>0</v>
      </c>
      <c r="AS66" s="974">
        <v>0</v>
      </c>
      <c r="AT66" s="974">
        <v>0</v>
      </c>
      <c r="AU66" s="974">
        <v>0</v>
      </c>
      <c r="AV66" s="974">
        <v>0</v>
      </c>
      <c r="AW66" s="1028">
        <v>0</v>
      </c>
      <c r="AX66" s="963"/>
      <c r="AY66" s="973">
        <v>0</v>
      </c>
      <c r="BB66" s="1030">
        <v>0</v>
      </c>
      <c r="BC66" s="1031">
        <v>0</v>
      </c>
    </row>
    <row r="67" spans="1:55">
      <c r="A67" s="963">
        <v>109</v>
      </c>
      <c r="B67" s="964">
        <v>99</v>
      </c>
      <c r="C67" s="963" t="s">
        <v>1287</v>
      </c>
      <c r="D67" s="1032" t="s">
        <v>1499</v>
      </c>
      <c r="E67" s="1026" t="s">
        <v>1500</v>
      </c>
      <c r="F67" s="1027" t="s">
        <v>1391</v>
      </c>
      <c r="G67" s="974">
        <v>0</v>
      </c>
      <c r="H67" s="974">
        <v>0</v>
      </c>
      <c r="I67" s="974">
        <v>0</v>
      </c>
      <c r="J67" s="974">
        <v>0</v>
      </c>
      <c r="K67" s="974">
        <v>0</v>
      </c>
      <c r="L67" s="974">
        <v>0</v>
      </c>
      <c r="M67" s="974">
        <v>0</v>
      </c>
      <c r="N67" s="974">
        <v>0</v>
      </c>
      <c r="O67" s="974">
        <v>0</v>
      </c>
      <c r="P67" s="974">
        <v>0</v>
      </c>
      <c r="Q67" s="974">
        <v>0</v>
      </c>
      <c r="R67" s="974">
        <v>0</v>
      </c>
      <c r="S67" s="974">
        <v>0</v>
      </c>
      <c r="T67" s="974">
        <v>0</v>
      </c>
      <c r="U67" s="974">
        <v>0</v>
      </c>
      <c r="V67" s="974">
        <v>0</v>
      </c>
      <c r="W67" s="974">
        <v>0</v>
      </c>
      <c r="X67" s="974">
        <v>0</v>
      </c>
      <c r="Y67" s="974">
        <v>0</v>
      </c>
      <c r="Z67" s="974">
        <v>0</v>
      </c>
      <c r="AA67" s="974">
        <v>0</v>
      </c>
      <c r="AB67" s="974">
        <v>0</v>
      </c>
      <c r="AC67" s="974">
        <v>0</v>
      </c>
      <c r="AD67" s="974">
        <v>0</v>
      </c>
      <c r="AE67" s="974">
        <v>0</v>
      </c>
      <c r="AF67" s="974">
        <v>0</v>
      </c>
      <c r="AG67" s="974">
        <v>0</v>
      </c>
      <c r="AH67" s="974">
        <v>0</v>
      </c>
      <c r="AI67" s="974">
        <v>0</v>
      </c>
      <c r="AJ67" s="974">
        <v>0</v>
      </c>
      <c r="AK67" s="974">
        <v>0</v>
      </c>
      <c r="AL67" s="974">
        <v>0</v>
      </c>
      <c r="AM67" s="974">
        <v>0</v>
      </c>
      <c r="AN67" s="974">
        <v>0</v>
      </c>
      <c r="AO67" s="974">
        <v>0</v>
      </c>
      <c r="AP67" s="974">
        <v>0</v>
      </c>
      <c r="AQ67" s="974">
        <v>0</v>
      </c>
      <c r="AR67" s="974">
        <v>0</v>
      </c>
      <c r="AS67" s="974">
        <v>0</v>
      </c>
      <c r="AT67" s="974">
        <v>0</v>
      </c>
      <c r="AU67" s="974">
        <v>0</v>
      </c>
      <c r="AV67" s="974">
        <v>0</v>
      </c>
      <c r="AW67" s="1028">
        <v>0</v>
      </c>
      <c r="AX67" s="963"/>
      <c r="AY67" s="973">
        <v>0</v>
      </c>
      <c r="BB67" s="1030">
        <v>0</v>
      </c>
      <c r="BC67" s="1031">
        <v>0</v>
      </c>
    </row>
    <row r="68" spans="1:55">
      <c r="A68" s="963">
        <v>110</v>
      </c>
      <c r="B68" s="964">
        <v>100</v>
      </c>
      <c r="C68" s="963" t="s">
        <v>1287</v>
      </c>
      <c r="D68" s="1032" t="s">
        <v>1501</v>
      </c>
      <c r="E68" s="1026" t="s">
        <v>156</v>
      </c>
      <c r="F68" s="1027" t="s">
        <v>1391</v>
      </c>
      <c r="G68" s="974">
        <v>0</v>
      </c>
      <c r="H68" s="974">
        <v>0</v>
      </c>
      <c r="I68" s="974">
        <v>0</v>
      </c>
      <c r="J68" s="974">
        <v>0</v>
      </c>
      <c r="K68" s="974">
        <v>0</v>
      </c>
      <c r="L68" s="974">
        <v>0</v>
      </c>
      <c r="M68" s="974">
        <v>0</v>
      </c>
      <c r="N68" s="974">
        <v>0</v>
      </c>
      <c r="O68" s="974">
        <v>0</v>
      </c>
      <c r="P68" s="974">
        <v>0</v>
      </c>
      <c r="Q68" s="974">
        <v>0</v>
      </c>
      <c r="R68" s="974">
        <v>0</v>
      </c>
      <c r="S68" s="974">
        <v>0</v>
      </c>
      <c r="T68" s="974">
        <v>0</v>
      </c>
      <c r="U68" s="974">
        <v>0</v>
      </c>
      <c r="V68" s="974">
        <v>0</v>
      </c>
      <c r="W68" s="974">
        <v>0</v>
      </c>
      <c r="X68" s="974">
        <v>0</v>
      </c>
      <c r="Y68" s="974">
        <v>0</v>
      </c>
      <c r="Z68" s="974">
        <v>0</v>
      </c>
      <c r="AA68" s="974">
        <v>0</v>
      </c>
      <c r="AB68" s="974">
        <v>0</v>
      </c>
      <c r="AC68" s="974">
        <v>0</v>
      </c>
      <c r="AD68" s="974">
        <v>0</v>
      </c>
      <c r="AE68" s="974">
        <v>0</v>
      </c>
      <c r="AF68" s="974">
        <v>0</v>
      </c>
      <c r="AG68" s="974">
        <v>0</v>
      </c>
      <c r="AH68" s="974">
        <v>0</v>
      </c>
      <c r="AI68" s="974">
        <v>0</v>
      </c>
      <c r="AJ68" s="974">
        <v>0</v>
      </c>
      <c r="AK68" s="974">
        <v>0</v>
      </c>
      <c r="AL68" s="974">
        <v>0</v>
      </c>
      <c r="AM68" s="974">
        <v>0</v>
      </c>
      <c r="AN68" s="974">
        <v>0</v>
      </c>
      <c r="AO68" s="974">
        <v>0</v>
      </c>
      <c r="AP68" s="974">
        <v>0</v>
      </c>
      <c r="AQ68" s="974">
        <v>0</v>
      </c>
      <c r="AR68" s="974">
        <v>0</v>
      </c>
      <c r="AS68" s="974">
        <v>0</v>
      </c>
      <c r="AT68" s="974">
        <v>0</v>
      </c>
      <c r="AU68" s="974">
        <v>0</v>
      </c>
      <c r="AV68" s="974">
        <v>0</v>
      </c>
      <c r="AW68" s="1028">
        <v>0</v>
      </c>
      <c r="AX68" s="963"/>
      <c r="AY68" s="973">
        <v>0</v>
      </c>
      <c r="BB68" s="1030">
        <v>0</v>
      </c>
      <c r="BC68" s="1031">
        <v>0</v>
      </c>
    </row>
    <row r="69" spans="1:55">
      <c r="A69" s="963">
        <v>111</v>
      </c>
      <c r="B69" s="964">
        <v>101</v>
      </c>
      <c r="C69" s="963" t="s">
        <v>1287</v>
      </c>
      <c r="D69" s="1032" t="s">
        <v>1502</v>
      </c>
      <c r="E69" s="1026" t="s">
        <v>1503</v>
      </c>
      <c r="F69" s="1027" t="s">
        <v>1391</v>
      </c>
      <c r="G69" s="974">
        <v>16319349.01</v>
      </c>
      <c r="H69" s="974">
        <v>0</v>
      </c>
      <c r="I69" s="974">
        <v>0</v>
      </c>
      <c r="J69" s="974">
        <v>0</v>
      </c>
      <c r="K69" s="974">
        <v>0</v>
      </c>
      <c r="L69" s="974">
        <v>0</v>
      </c>
      <c r="M69" s="974">
        <v>0</v>
      </c>
      <c r="N69" s="974">
        <v>0</v>
      </c>
      <c r="O69" s="974">
        <v>0</v>
      </c>
      <c r="P69" s="974">
        <v>0</v>
      </c>
      <c r="Q69" s="974">
        <v>0</v>
      </c>
      <c r="R69" s="974">
        <v>0</v>
      </c>
      <c r="S69" s="974">
        <v>0</v>
      </c>
      <c r="T69" s="974">
        <v>0</v>
      </c>
      <c r="U69" s="974">
        <v>0</v>
      </c>
      <c r="V69" s="974">
        <v>0</v>
      </c>
      <c r="W69" s="974">
        <v>0</v>
      </c>
      <c r="X69" s="974">
        <v>0</v>
      </c>
      <c r="Y69" s="974">
        <v>0</v>
      </c>
      <c r="Z69" s="974">
        <v>0</v>
      </c>
      <c r="AA69" s="974">
        <v>0</v>
      </c>
      <c r="AB69" s="974">
        <v>0</v>
      </c>
      <c r="AC69" s="974">
        <v>0</v>
      </c>
      <c r="AD69" s="974">
        <v>0</v>
      </c>
      <c r="AE69" s="974">
        <v>0</v>
      </c>
      <c r="AF69" s="974">
        <v>0</v>
      </c>
      <c r="AG69" s="974">
        <v>0</v>
      </c>
      <c r="AH69" s="974">
        <v>0</v>
      </c>
      <c r="AI69" s="974">
        <v>0</v>
      </c>
      <c r="AJ69" s="974">
        <v>0</v>
      </c>
      <c r="AK69" s="974">
        <v>0</v>
      </c>
      <c r="AL69" s="974">
        <v>0</v>
      </c>
      <c r="AM69" s="974">
        <v>0</v>
      </c>
      <c r="AN69" s="974">
        <v>0</v>
      </c>
      <c r="AO69" s="974">
        <v>0</v>
      </c>
      <c r="AP69" s="974">
        <v>0</v>
      </c>
      <c r="AQ69" s="974">
        <v>0</v>
      </c>
      <c r="AR69" s="974">
        <v>0</v>
      </c>
      <c r="AS69" s="974">
        <v>0</v>
      </c>
      <c r="AT69" s="974">
        <v>0</v>
      </c>
      <c r="AU69" s="974">
        <v>0</v>
      </c>
      <c r="AV69" s="974">
        <v>16319349.01</v>
      </c>
      <c r="AW69" s="1028">
        <v>0</v>
      </c>
      <c r="AX69" s="963"/>
      <c r="AY69" s="973">
        <v>16319349</v>
      </c>
      <c r="BB69" s="1030">
        <v>16319349.01</v>
      </c>
      <c r="BC69" s="1031">
        <v>9.9999997764825821E-3</v>
      </c>
    </row>
    <row r="70" spans="1:55">
      <c r="A70" s="963">
        <v>112</v>
      </c>
      <c r="B70" s="964">
        <v>102</v>
      </c>
      <c r="C70" s="963" t="s">
        <v>1287</v>
      </c>
      <c r="D70" s="1032" t="s">
        <v>1504</v>
      </c>
      <c r="E70" s="1026" t="s">
        <v>1505</v>
      </c>
      <c r="F70" s="1027" t="s">
        <v>1391</v>
      </c>
      <c r="G70" s="974">
        <v>0</v>
      </c>
      <c r="H70" s="974">
        <v>0</v>
      </c>
      <c r="I70" s="974">
        <v>0</v>
      </c>
      <c r="J70" s="974">
        <v>0</v>
      </c>
      <c r="K70" s="974">
        <v>0</v>
      </c>
      <c r="L70" s="974">
        <v>0</v>
      </c>
      <c r="M70" s="974">
        <v>0</v>
      </c>
      <c r="N70" s="974">
        <v>0</v>
      </c>
      <c r="O70" s="974">
        <v>0</v>
      </c>
      <c r="P70" s="974">
        <v>0</v>
      </c>
      <c r="Q70" s="974">
        <v>0</v>
      </c>
      <c r="R70" s="974">
        <v>0</v>
      </c>
      <c r="S70" s="974">
        <v>0</v>
      </c>
      <c r="T70" s="974">
        <v>0</v>
      </c>
      <c r="U70" s="974">
        <v>0</v>
      </c>
      <c r="V70" s="974">
        <v>0</v>
      </c>
      <c r="W70" s="974">
        <v>0</v>
      </c>
      <c r="X70" s="974">
        <v>0</v>
      </c>
      <c r="Y70" s="974">
        <v>0</v>
      </c>
      <c r="Z70" s="974">
        <v>0</v>
      </c>
      <c r="AA70" s="974">
        <v>0</v>
      </c>
      <c r="AB70" s="974">
        <v>0</v>
      </c>
      <c r="AC70" s="974">
        <v>0</v>
      </c>
      <c r="AD70" s="974">
        <v>0</v>
      </c>
      <c r="AE70" s="974">
        <v>0</v>
      </c>
      <c r="AF70" s="974">
        <v>0</v>
      </c>
      <c r="AG70" s="974">
        <v>0</v>
      </c>
      <c r="AH70" s="974">
        <v>0</v>
      </c>
      <c r="AI70" s="974">
        <v>0</v>
      </c>
      <c r="AJ70" s="974">
        <v>0</v>
      </c>
      <c r="AK70" s="974">
        <v>0</v>
      </c>
      <c r="AL70" s="974">
        <v>0</v>
      </c>
      <c r="AM70" s="974">
        <v>0</v>
      </c>
      <c r="AN70" s="974">
        <v>0</v>
      </c>
      <c r="AO70" s="974">
        <v>0</v>
      </c>
      <c r="AP70" s="974">
        <v>0</v>
      </c>
      <c r="AQ70" s="974">
        <v>0</v>
      </c>
      <c r="AR70" s="974">
        <v>0</v>
      </c>
      <c r="AS70" s="974">
        <v>0</v>
      </c>
      <c r="AT70" s="974">
        <v>0</v>
      </c>
      <c r="AU70" s="974">
        <v>0</v>
      </c>
      <c r="AV70" s="974">
        <v>0</v>
      </c>
      <c r="AW70" s="1028">
        <v>0</v>
      </c>
      <c r="AX70" s="963"/>
      <c r="AY70" s="973">
        <v>0</v>
      </c>
      <c r="BB70" s="1030">
        <v>0</v>
      </c>
      <c r="BC70" s="1031">
        <v>0</v>
      </c>
    </row>
    <row r="71" spans="1:55">
      <c r="A71" s="963">
        <v>113</v>
      </c>
      <c r="B71" s="964">
        <v>103</v>
      </c>
      <c r="C71" s="963" t="s">
        <v>1287</v>
      </c>
      <c r="D71" s="1032" t="s">
        <v>1506</v>
      </c>
      <c r="E71" s="1026" t="s">
        <v>1507</v>
      </c>
      <c r="F71" s="1027" t="s">
        <v>1391</v>
      </c>
      <c r="G71" s="974">
        <v>0</v>
      </c>
      <c r="H71" s="974">
        <v>0</v>
      </c>
      <c r="I71" s="974">
        <v>0</v>
      </c>
      <c r="J71" s="974">
        <v>0</v>
      </c>
      <c r="K71" s="974">
        <v>0</v>
      </c>
      <c r="L71" s="974">
        <v>0</v>
      </c>
      <c r="M71" s="974">
        <v>0</v>
      </c>
      <c r="N71" s="974">
        <v>0</v>
      </c>
      <c r="O71" s="974">
        <v>0</v>
      </c>
      <c r="P71" s="974">
        <v>0</v>
      </c>
      <c r="Q71" s="974">
        <v>0</v>
      </c>
      <c r="R71" s="974">
        <v>0</v>
      </c>
      <c r="S71" s="974">
        <v>0</v>
      </c>
      <c r="T71" s="974">
        <v>0</v>
      </c>
      <c r="U71" s="974">
        <v>0</v>
      </c>
      <c r="V71" s="974">
        <v>0</v>
      </c>
      <c r="W71" s="974">
        <v>0</v>
      </c>
      <c r="X71" s="974">
        <v>0</v>
      </c>
      <c r="Y71" s="974">
        <v>0</v>
      </c>
      <c r="Z71" s="974">
        <v>0</v>
      </c>
      <c r="AA71" s="974">
        <v>0</v>
      </c>
      <c r="AB71" s="974">
        <v>0</v>
      </c>
      <c r="AC71" s="974">
        <v>0</v>
      </c>
      <c r="AD71" s="974">
        <v>0</v>
      </c>
      <c r="AE71" s="974">
        <v>0</v>
      </c>
      <c r="AF71" s="974">
        <v>0</v>
      </c>
      <c r="AG71" s="974">
        <v>0</v>
      </c>
      <c r="AH71" s="974">
        <v>0</v>
      </c>
      <c r="AI71" s="974">
        <v>0</v>
      </c>
      <c r="AJ71" s="974">
        <v>0</v>
      </c>
      <c r="AK71" s="974">
        <v>0</v>
      </c>
      <c r="AL71" s="974">
        <v>0</v>
      </c>
      <c r="AM71" s="974">
        <v>0</v>
      </c>
      <c r="AN71" s="974">
        <v>0</v>
      </c>
      <c r="AO71" s="974">
        <v>0</v>
      </c>
      <c r="AP71" s="974">
        <v>0</v>
      </c>
      <c r="AQ71" s="974">
        <v>0</v>
      </c>
      <c r="AR71" s="974">
        <v>0</v>
      </c>
      <c r="AS71" s="974">
        <v>0</v>
      </c>
      <c r="AT71" s="974">
        <v>0</v>
      </c>
      <c r="AU71" s="974">
        <v>0</v>
      </c>
      <c r="AV71" s="974">
        <v>0</v>
      </c>
      <c r="AW71" s="1028">
        <v>0</v>
      </c>
      <c r="AX71" s="963"/>
      <c r="AY71" s="973">
        <v>0</v>
      </c>
      <c r="BB71" s="1030">
        <v>0</v>
      </c>
      <c r="BC71" s="1031">
        <v>0</v>
      </c>
    </row>
    <row r="72" spans="1:55">
      <c r="A72" s="963">
        <v>114</v>
      </c>
      <c r="B72" s="964">
        <v>104</v>
      </c>
      <c r="C72" s="963" t="s">
        <v>1287</v>
      </c>
      <c r="D72" s="1032" t="s">
        <v>1508</v>
      </c>
      <c r="E72" s="1026" t="s">
        <v>1509</v>
      </c>
      <c r="F72" s="1027" t="s">
        <v>1391</v>
      </c>
      <c r="G72" s="974">
        <v>0</v>
      </c>
      <c r="H72" s="974">
        <v>0</v>
      </c>
      <c r="I72" s="974">
        <v>0</v>
      </c>
      <c r="J72" s="974">
        <v>0</v>
      </c>
      <c r="K72" s="974">
        <v>0</v>
      </c>
      <c r="L72" s="974">
        <v>0</v>
      </c>
      <c r="M72" s="974">
        <v>0</v>
      </c>
      <c r="N72" s="974">
        <v>0</v>
      </c>
      <c r="O72" s="974">
        <v>0</v>
      </c>
      <c r="P72" s="974">
        <v>0</v>
      </c>
      <c r="Q72" s="974">
        <v>0</v>
      </c>
      <c r="R72" s="974">
        <v>0</v>
      </c>
      <c r="S72" s="974">
        <v>0</v>
      </c>
      <c r="T72" s="974">
        <v>0</v>
      </c>
      <c r="U72" s="974">
        <v>0</v>
      </c>
      <c r="V72" s="974">
        <v>0</v>
      </c>
      <c r="W72" s="974">
        <v>0</v>
      </c>
      <c r="X72" s="974">
        <v>0</v>
      </c>
      <c r="Y72" s="974">
        <v>0</v>
      </c>
      <c r="Z72" s="974">
        <v>0</v>
      </c>
      <c r="AA72" s="974">
        <v>0</v>
      </c>
      <c r="AB72" s="974">
        <v>0</v>
      </c>
      <c r="AC72" s="974">
        <v>0</v>
      </c>
      <c r="AD72" s="974">
        <v>0</v>
      </c>
      <c r="AE72" s="974">
        <v>0</v>
      </c>
      <c r="AF72" s="974">
        <v>0</v>
      </c>
      <c r="AG72" s="974">
        <v>0</v>
      </c>
      <c r="AH72" s="974">
        <v>0</v>
      </c>
      <c r="AI72" s="974">
        <v>0</v>
      </c>
      <c r="AJ72" s="974">
        <v>0</v>
      </c>
      <c r="AK72" s="974">
        <v>0</v>
      </c>
      <c r="AL72" s="974">
        <v>0</v>
      </c>
      <c r="AM72" s="974">
        <v>0</v>
      </c>
      <c r="AN72" s="974">
        <v>0</v>
      </c>
      <c r="AO72" s="974">
        <v>0</v>
      </c>
      <c r="AP72" s="974">
        <v>0</v>
      </c>
      <c r="AQ72" s="974">
        <v>0</v>
      </c>
      <c r="AR72" s="974">
        <v>0</v>
      </c>
      <c r="AS72" s="974">
        <v>0</v>
      </c>
      <c r="AT72" s="974">
        <v>0</v>
      </c>
      <c r="AU72" s="974">
        <v>0</v>
      </c>
      <c r="AV72" s="974">
        <v>0</v>
      </c>
      <c r="AW72" s="1028">
        <v>0</v>
      </c>
      <c r="AX72" s="963"/>
      <c r="AY72" s="973">
        <v>0</v>
      </c>
      <c r="BB72" s="1030">
        <v>0</v>
      </c>
      <c r="BC72" s="1031">
        <v>0</v>
      </c>
    </row>
    <row r="73" spans="1:55">
      <c r="A73" s="963">
        <v>115</v>
      </c>
      <c r="B73" s="964">
        <v>105</v>
      </c>
      <c r="C73" s="963" t="s">
        <v>1287</v>
      </c>
      <c r="D73" s="1032" t="s">
        <v>1510</v>
      </c>
      <c r="E73" s="1026" t="s">
        <v>1511</v>
      </c>
      <c r="F73" s="1027" t="s">
        <v>1391</v>
      </c>
      <c r="G73" s="974">
        <v>0</v>
      </c>
      <c r="H73" s="974">
        <v>0</v>
      </c>
      <c r="I73" s="974">
        <v>0</v>
      </c>
      <c r="J73" s="974">
        <v>0</v>
      </c>
      <c r="K73" s="974">
        <v>0</v>
      </c>
      <c r="L73" s="974">
        <v>0</v>
      </c>
      <c r="M73" s="974">
        <v>0</v>
      </c>
      <c r="N73" s="974">
        <v>0</v>
      </c>
      <c r="O73" s="974">
        <v>0</v>
      </c>
      <c r="P73" s="974">
        <v>0</v>
      </c>
      <c r="Q73" s="974">
        <v>0</v>
      </c>
      <c r="R73" s="974">
        <v>0</v>
      </c>
      <c r="S73" s="974">
        <v>0</v>
      </c>
      <c r="T73" s="974">
        <v>0</v>
      </c>
      <c r="U73" s="974">
        <v>0</v>
      </c>
      <c r="V73" s="974">
        <v>0</v>
      </c>
      <c r="W73" s="974">
        <v>0</v>
      </c>
      <c r="X73" s="974">
        <v>0</v>
      </c>
      <c r="Y73" s="974">
        <v>0</v>
      </c>
      <c r="Z73" s="974">
        <v>0</v>
      </c>
      <c r="AA73" s="974">
        <v>0</v>
      </c>
      <c r="AB73" s="974">
        <v>0</v>
      </c>
      <c r="AC73" s="974">
        <v>0</v>
      </c>
      <c r="AD73" s="974">
        <v>0</v>
      </c>
      <c r="AE73" s="974">
        <v>0</v>
      </c>
      <c r="AF73" s="974">
        <v>0</v>
      </c>
      <c r="AG73" s="974">
        <v>0</v>
      </c>
      <c r="AH73" s="974">
        <v>0</v>
      </c>
      <c r="AI73" s="974">
        <v>0</v>
      </c>
      <c r="AJ73" s="974">
        <v>0</v>
      </c>
      <c r="AK73" s="974">
        <v>0</v>
      </c>
      <c r="AL73" s="974">
        <v>0</v>
      </c>
      <c r="AM73" s="974">
        <v>0</v>
      </c>
      <c r="AN73" s="974">
        <v>0</v>
      </c>
      <c r="AO73" s="974">
        <v>0</v>
      </c>
      <c r="AP73" s="974">
        <v>0</v>
      </c>
      <c r="AQ73" s="974">
        <v>0</v>
      </c>
      <c r="AR73" s="974">
        <v>0</v>
      </c>
      <c r="AS73" s="974">
        <v>0</v>
      </c>
      <c r="AT73" s="974">
        <v>0</v>
      </c>
      <c r="AU73" s="974">
        <v>0</v>
      </c>
      <c r="AV73" s="974">
        <v>0</v>
      </c>
      <c r="AW73" s="1028">
        <v>0</v>
      </c>
      <c r="AX73" s="963"/>
      <c r="AY73" s="973">
        <v>0</v>
      </c>
      <c r="BB73" s="1030">
        <v>0</v>
      </c>
      <c r="BC73" s="1031">
        <v>0</v>
      </c>
    </row>
    <row r="74" spans="1:55">
      <c r="A74" s="963">
        <v>116</v>
      </c>
      <c r="B74" s="964">
        <v>106</v>
      </c>
      <c r="C74" s="963" t="s">
        <v>1287</v>
      </c>
      <c r="D74" s="1032" t="s">
        <v>1512</v>
      </c>
      <c r="E74" s="1026" t="s">
        <v>1513</v>
      </c>
      <c r="F74" s="1027" t="s">
        <v>1391</v>
      </c>
      <c r="G74" s="974">
        <v>333695507</v>
      </c>
      <c r="H74" s="974">
        <v>0</v>
      </c>
      <c r="I74" s="974">
        <v>0</v>
      </c>
      <c r="J74" s="974">
        <v>0</v>
      </c>
      <c r="K74" s="974">
        <v>0</v>
      </c>
      <c r="L74" s="974">
        <v>0</v>
      </c>
      <c r="M74" s="974">
        <v>0</v>
      </c>
      <c r="N74" s="974">
        <v>0</v>
      </c>
      <c r="O74" s="974">
        <v>0</v>
      </c>
      <c r="P74" s="974">
        <v>0</v>
      </c>
      <c r="Q74" s="974">
        <v>0</v>
      </c>
      <c r="R74" s="974">
        <v>0</v>
      </c>
      <c r="S74" s="974">
        <v>0</v>
      </c>
      <c r="T74" s="974">
        <v>0</v>
      </c>
      <c r="U74" s="974">
        <v>0</v>
      </c>
      <c r="V74" s="974">
        <v>0</v>
      </c>
      <c r="W74" s="974">
        <v>0</v>
      </c>
      <c r="X74" s="974">
        <v>0</v>
      </c>
      <c r="Y74" s="974">
        <v>0</v>
      </c>
      <c r="Z74" s="974">
        <v>0</v>
      </c>
      <c r="AA74" s="974">
        <v>0</v>
      </c>
      <c r="AB74" s="974">
        <v>0</v>
      </c>
      <c r="AC74" s="974">
        <v>0</v>
      </c>
      <c r="AD74" s="974">
        <v>0</v>
      </c>
      <c r="AE74" s="974">
        <v>0</v>
      </c>
      <c r="AF74" s="974">
        <v>0</v>
      </c>
      <c r="AG74" s="974">
        <v>0</v>
      </c>
      <c r="AH74" s="974">
        <v>0</v>
      </c>
      <c r="AI74" s="974">
        <v>0</v>
      </c>
      <c r="AJ74" s="974">
        <v>0</v>
      </c>
      <c r="AK74" s="974">
        <v>0</v>
      </c>
      <c r="AL74" s="974">
        <v>0</v>
      </c>
      <c r="AM74" s="974">
        <v>0</v>
      </c>
      <c r="AN74" s="974">
        <v>0</v>
      </c>
      <c r="AO74" s="974">
        <v>0</v>
      </c>
      <c r="AP74" s="974">
        <v>0</v>
      </c>
      <c r="AQ74" s="974">
        <v>0</v>
      </c>
      <c r="AR74" s="974">
        <v>0</v>
      </c>
      <c r="AS74" s="974">
        <v>0</v>
      </c>
      <c r="AT74" s="974">
        <v>0</v>
      </c>
      <c r="AU74" s="974">
        <v>0</v>
      </c>
      <c r="AV74" s="974">
        <v>333695507</v>
      </c>
      <c r="AW74" s="1028">
        <v>0</v>
      </c>
      <c r="AX74" s="963"/>
      <c r="AY74" s="973">
        <v>333695507</v>
      </c>
      <c r="BB74" s="1030">
        <v>333695507</v>
      </c>
      <c r="BC74" s="1031">
        <v>0</v>
      </c>
    </row>
    <row r="75" spans="1:55">
      <c r="A75" s="963">
        <v>117</v>
      </c>
      <c r="B75" s="964">
        <v>107</v>
      </c>
      <c r="C75" s="963" t="s">
        <v>1287</v>
      </c>
      <c r="D75" s="1032" t="s">
        <v>1514</v>
      </c>
      <c r="E75" s="1026" t="s">
        <v>1515</v>
      </c>
      <c r="F75" s="1027" t="s">
        <v>1391</v>
      </c>
      <c r="G75" s="974">
        <v>0</v>
      </c>
      <c r="H75" s="974">
        <v>0</v>
      </c>
      <c r="I75" s="974">
        <v>0</v>
      </c>
      <c r="J75" s="974">
        <v>0</v>
      </c>
      <c r="K75" s="974">
        <v>0</v>
      </c>
      <c r="L75" s="974">
        <v>0</v>
      </c>
      <c r="M75" s="974">
        <v>0</v>
      </c>
      <c r="N75" s="974">
        <v>0</v>
      </c>
      <c r="O75" s="974">
        <v>0</v>
      </c>
      <c r="P75" s="974">
        <v>0</v>
      </c>
      <c r="Q75" s="974">
        <v>0</v>
      </c>
      <c r="R75" s="974">
        <v>0</v>
      </c>
      <c r="S75" s="974">
        <v>0</v>
      </c>
      <c r="T75" s="974">
        <v>0</v>
      </c>
      <c r="U75" s="974">
        <v>0</v>
      </c>
      <c r="V75" s="974">
        <v>0</v>
      </c>
      <c r="W75" s="974">
        <v>0</v>
      </c>
      <c r="X75" s="974">
        <v>0</v>
      </c>
      <c r="Y75" s="974">
        <v>0</v>
      </c>
      <c r="Z75" s="974">
        <v>0</v>
      </c>
      <c r="AA75" s="974">
        <v>0</v>
      </c>
      <c r="AB75" s="974">
        <v>0</v>
      </c>
      <c r="AC75" s="974">
        <v>0</v>
      </c>
      <c r="AD75" s="974">
        <v>0</v>
      </c>
      <c r="AE75" s="974">
        <v>0</v>
      </c>
      <c r="AF75" s="974">
        <v>0</v>
      </c>
      <c r="AG75" s="974">
        <v>0</v>
      </c>
      <c r="AH75" s="974">
        <v>0</v>
      </c>
      <c r="AI75" s="974">
        <v>0</v>
      </c>
      <c r="AJ75" s="974">
        <v>0</v>
      </c>
      <c r="AK75" s="974">
        <v>0</v>
      </c>
      <c r="AL75" s="974">
        <v>0</v>
      </c>
      <c r="AM75" s="974">
        <v>0</v>
      </c>
      <c r="AN75" s="974">
        <v>0</v>
      </c>
      <c r="AO75" s="974">
        <v>0</v>
      </c>
      <c r="AP75" s="974">
        <v>0</v>
      </c>
      <c r="AQ75" s="974">
        <v>0</v>
      </c>
      <c r="AR75" s="974">
        <v>0</v>
      </c>
      <c r="AS75" s="974">
        <v>0</v>
      </c>
      <c r="AT75" s="974">
        <v>0</v>
      </c>
      <c r="AU75" s="974">
        <v>0</v>
      </c>
      <c r="AV75" s="974">
        <v>0</v>
      </c>
      <c r="AW75" s="1028">
        <v>0</v>
      </c>
      <c r="AX75" s="963"/>
      <c r="AY75" s="973">
        <v>0</v>
      </c>
      <c r="BB75" s="1030">
        <v>0</v>
      </c>
      <c r="BC75" s="1031">
        <v>0</v>
      </c>
    </row>
    <row r="76" spans="1:55" s="1035" customFormat="1">
      <c r="A76" s="1035">
        <v>118</v>
      </c>
      <c r="B76" s="1036">
        <v>108</v>
      </c>
      <c r="C76" s="1035" t="s">
        <v>1287</v>
      </c>
      <c r="D76" s="1037" t="s">
        <v>1516</v>
      </c>
      <c r="E76" s="1038" t="s">
        <v>1517</v>
      </c>
      <c r="F76" s="1039" t="s">
        <v>1391</v>
      </c>
      <c r="G76" s="1040">
        <v>0</v>
      </c>
      <c r="H76" s="1040">
        <v>0</v>
      </c>
      <c r="I76" s="1040">
        <v>0</v>
      </c>
      <c r="J76" s="1040">
        <v>0</v>
      </c>
      <c r="K76" s="1040">
        <v>0</v>
      </c>
      <c r="L76" s="1040">
        <v>0</v>
      </c>
      <c r="M76" s="1040">
        <v>0</v>
      </c>
      <c r="N76" s="1040">
        <v>0</v>
      </c>
      <c r="O76" s="1040">
        <v>0</v>
      </c>
      <c r="P76" s="1040">
        <v>0</v>
      </c>
      <c r="Q76" s="1040">
        <v>0</v>
      </c>
      <c r="R76" s="1040">
        <v>0</v>
      </c>
      <c r="S76" s="1040">
        <v>0</v>
      </c>
      <c r="T76" s="1040">
        <v>0</v>
      </c>
      <c r="U76" s="1040">
        <v>0</v>
      </c>
      <c r="V76" s="1040">
        <v>0</v>
      </c>
      <c r="W76" s="1040">
        <v>0</v>
      </c>
      <c r="X76" s="1040">
        <v>0</v>
      </c>
      <c r="Y76" s="1040">
        <v>0</v>
      </c>
      <c r="Z76" s="1040">
        <v>0</v>
      </c>
      <c r="AA76" s="1040">
        <v>0</v>
      </c>
      <c r="AB76" s="1040">
        <v>0</v>
      </c>
      <c r="AC76" s="1040">
        <v>0</v>
      </c>
      <c r="AD76" s="1040">
        <v>0</v>
      </c>
      <c r="AE76" s="1040">
        <v>0</v>
      </c>
      <c r="AF76" s="1040">
        <v>0</v>
      </c>
      <c r="AG76" s="1040">
        <v>0</v>
      </c>
      <c r="AH76" s="1040">
        <v>0</v>
      </c>
      <c r="AI76" s="1040">
        <v>0</v>
      </c>
      <c r="AJ76" s="1040">
        <v>0</v>
      </c>
      <c r="AK76" s="1040">
        <v>0</v>
      </c>
      <c r="AL76" s="1040">
        <v>0</v>
      </c>
      <c r="AM76" s="1040">
        <v>0</v>
      </c>
      <c r="AN76" s="1040">
        <v>0</v>
      </c>
      <c r="AO76" s="1040">
        <v>0</v>
      </c>
      <c r="AP76" s="1040">
        <v>0</v>
      </c>
      <c r="AQ76" s="1040">
        <v>0</v>
      </c>
      <c r="AR76" s="1040">
        <v>0</v>
      </c>
      <c r="AS76" s="1040">
        <v>0</v>
      </c>
      <c r="AT76" s="1040">
        <v>0</v>
      </c>
      <c r="AU76" s="1040">
        <v>0</v>
      </c>
      <c r="AV76" s="1040">
        <v>0</v>
      </c>
      <c r="AW76" s="1041">
        <v>0</v>
      </c>
      <c r="AY76" s="1040">
        <v>0</v>
      </c>
      <c r="BB76" s="1030">
        <v>0</v>
      </c>
      <c r="BC76" s="1031">
        <v>0</v>
      </c>
    </row>
    <row r="77" spans="1:55">
      <c r="A77" s="963">
        <v>122</v>
      </c>
      <c r="B77" s="964">
        <v>112</v>
      </c>
      <c r="C77" s="963" t="s">
        <v>1287</v>
      </c>
      <c r="D77" s="1034" t="s">
        <v>1518</v>
      </c>
      <c r="E77" s="1026" t="s">
        <v>1519</v>
      </c>
      <c r="F77" s="1027" t="s">
        <v>1391</v>
      </c>
      <c r="G77" s="974">
        <v>0</v>
      </c>
      <c r="H77" s="974">
        <v>0</v>
      </c>
      <c r="I77" s="974">
        <v>0</v>
      </c>
      <c r="J77" s="974">
        <v>0</v>
      </c>
      <c r="K77" s="974">
        <v>0</v>
      </c>
      <c r="L77" s="974">
        <v>0</v>
      </c>
      <c r="M77" s="974">
        <v>0</v>
      </c>
      <c r="N77" s="974">
        <v>0</v>
      </c>
      <c r="O77" s="974">
        <v>0</v>
      </c>
      <c r="P77" s="974">
        <v>0</v>
      </c>
      <c r="Q77" s="974">
        <v>0</v>
      </c>
      <c r="R77" s="974">
        <v>0</v>
      </c>
      <c r="S77" s="974">
        <v>0</v>
      </c>
      <c r="T77" s="974">
        <v>0</v>
      </c>
      <c r="U77" s="974">
        <v>0</v>
      </c>
      <c r="V77" s="974">
        <v>0</v>
      </c>
      <c r="W77" s="974">
        <v>0</v>
      </c>
      <c r="X77" s="974">
        <v>0</v>
      </c>
      <c r="Y77" s="974">
        <v>0</v>
      </c>
      <c r="Z77" s="974">
        <v>0</v>
      </c>
      <c r="AA77" s="974">
        <v>0</v>
      </c>
      <c r="AB77" s="974">
        <v>0</v>
      </c>
      <c r="AC77" s="974">
        <v>0</v>
      </c>
      <c r="AD77" s="974">
        <v>0</v>
      </c>
      <c r="AE77" s="974">
        <v>0</v>
      </c>
      <c r="AF77" s="974">
        <v>0</v>
      </c>
      <c r="AG77" s="974">
        <v>0</v>
      </c>
      <c r="AH77" s="974">
        <v>0</v>
      </c>
      <c r="AI77" s="974">
        <v>0</v>
      </c>
      <c r="AJ77" s="974">
        <v>0</v>
      </c>
      <c r="AK77" s="1042">
        <v>-30050729</v>
      </c>
      <c r="AL77" s="974">
        <v>0</v>
      </c>
      <c r="AM77" s="974">
        <v>0</v>
      </c>
      <c r="AN77" s="974">
        <v>0</v>
      </c>
      <c r="AO77" s="974">
        <v>0</v>
      </c>
      <c r="AP77" s="974">
        <v>0</v>
      </c>
      <c r="AQ77" s="974">
        <v>0</v>
      </c>
      <c r="AR77" s="974">
        <v>0</v>
      </c>
      <c r="AS77" s="974">
        <v>0</v>
      </c>
      <c r="AT77" s="974">
        <v>0</v>
      </c>
      <c r="AU77" s="974">
        <v>0</v>
      </c>
      <c r="AV77" s="1043">
        <v>-30050729</v>
      </c>
      <c r="AW77" s="1028">
        <v>0</v>
      </c>
      <c r="AX77" s="963"/>
      <c r="AY77" s="973">
        <v>938893752</v>
      </c>
      <c r="AZ77" s="974"/>
      <c r="BA77" s="974"/>
      <c r="BB77" s="1030">
        <v>-30050729</v>
      </c>
      <c r="BC77" s="1044">
        <v>908843023</v>
      </c>
    </row>
    <row r="78" spans="1:55">
      <c r="A78" s="963">
        <v>123</v>
      </c>
      <c r="B78" s="964">
        <v>113</v>
      </c>
      <c r="C78" s="963" t="s">
        <v>1287</v>
      </c>
      <c r="D78" s="1034" t="s">
        <v>1520</v>
      </c>
      <c r="E78" s="1026" t="s">
        <v>1521</v>
      </c>
      <c r="F78" s="1027" t="s">
        <v>1391</v>
      </c>
      <c r="G78" s="974">
        <v>0</v>
      </c>
      <c r="H78" s="974">
        <v>0</v>
      </c>
      <c r="I78" s="974">
        <v>0</v>
      </c>
      <c r="J78" s="974">
        <v>0</v>
      </c>
      <c r="K78" s="974">
        <v>0</v>
      </c>
      <c r="L78" s="974">
        <v>0</v>
      </c>
      <c r="M78" s="974">
        <v>0</v>
      </c>
      <c r="N78" s="974">
        <v>0</v>
      </c>
      <c r="O78" s="974">
        <v>0</v>
      </c>
      <c r="P78" s="974">
        <v>0</v>
      </c>
      <c r="Q78" s="974">
        <v>0</v>
      </c>
      <c r="R78" s="974">
        <v>0</v>
      </c>
      <c r="S78" s="974">
        <v>0</v>
      </c>
      <c r="T78" s="974">
        <v>0</v>
      </c>
      <c r="U78" s="974">
        <v>0</v>
      </c>
      <c r="V78" s="974">
        <v>0</v>
      </c>
      <c r="W78" s="974">
        <v>0</v>
      </c>
      <c r="X78" s="974">
        <v>0</v>
      </c>
      <c r="Y78" s="974">
        <v>0</v>
      </c>
      <c r="Z78" s="974">
        <v>0</v>
      </c>
      <c r="AA78" s="974">
        <v>0</v>
      </c>
      <c r="AB78" s="974">
        <v>0</v>
      </c>
      <c r="AC78" s="974">
        <v>0</v>
      </c>
      <c r="AD78" s="974">
        <v>0</v>
      </c>
      <c r="AE78" s="974">
        <v>0</v>
      </c>
      <c r="AF78" s="974">
        <v>0</v>
      </c>
      <c r="AG78" s="974">
        <v>0</v>
      </c>
      <c r="AH78" s="974">
        <v>0</v>
      </c>
      <c r="AI78" s="974">
        <v>0</v>
      </c>
      <c r="AJ78" s="974">
        <v>0</v>
      </c>
      <c r="AK78" s="974">
        <v>0</v>
      </c>
      <c r="AL78" s="974">
        <v>0</v>
      </c>
      <c r="AM78" s="974">
        <v>0</v>
      </c>
      <c r="AN78" s="974">
        <v>0</v>
      </c>
      <c r="AO78" s="974">
        <v>0</v>
      </c>
      <c r="AP78" s="974">
        <v>0</v>
      </c>
      <c r="AQ78" s="974">
        <v>0</v>
      </c>
      <c r="AR78" s="974">
        <v>0</v>
      </c>
      <c r="AS78" s="974">
        <v>0</v>
      </c>
      <c r="AT78" s="974">
        <v>0</v>
      </c>
      <c r="AU78" s="974">
        <v>0</v>
      </c>
      <c r="AV78" s="974">
        <v>0</v>
      </c>
      <c r="AW78" s="1028">
        <v>0</v>
      </c>
      <c r="AX78" s="963"/>
      <c r="AY78" s="973">
        <v>0</v>
      </c>
      <c r="BB78" s="1030">
        <v>0</v>
      </c>
      <c r="BC78" s="1031">
        <v>0</v>
      </c>
    </row>
    <row r="79" spans="1:55">
      <c r="A79" s="963">
        <v>125</v>
      </c>
      <c r="B79" s="964">
        <v>115</v>
      </c>
      <c r="C79" s="963" t="s">
        <v>1287</v>
      </c>
      <c r="D79" s="1034" t="s">
        <v>1522</v>
      </c>
      <c r="E79" s="1026" t="s">
        <v>134</v>
      </c>
      <c r="F79" s="1027" t="s">
        <v>1391</v>
      </c>
      <c r="G79" s="974">
        <v>0</v>
      </c>
      <c r="H79" s="974">
        <v>0</v>
      </c>
      <c r="I79" s="974">
        <v>0</v>
      </c>
      <c r="J79" s="974">
        <v>0</v>
      </c>
      <c r="K79" s="974">
        <v>0</v>
      </c>
      <c r="L79" s="974">
        <v>0</v>
      </c>
      <c r="M79" s="974">
        <v>0</v>
      </c>
      <c r="N79" s="974">
        <v>0</v>
      </c>
      <c r="O79" s="974">
        <v>0</v>
      </c>
      <c r="P79" s="974">
        <v>0</v>
      </c>
      <c r="Q79" s="974">
        <v>0</v>
      </c>
      <c r="R79" s="974">
        <v>0</v>
      </c>
      <c r="S79" s="974">
        <v>0</v>
      </c>
      <c r="T79" s="974">
        <v>0</v>
      </c>
      <c r="U79" s="974">
        <v>0</v>
      </c>
      <c r="V79" s="974">
        <v>0</v>
      </c>
      <c r="W79" s="974">
        <v>0</v>
      </c>
      <c r="X79" s="974">
        <v>0</v>
      </c>
      <c r="Y79" s="974">
        <v>0</v>
      </c>
      <c r="Z79" s="974">
        <v>0</v>
      </c>
      <c r="AA79" s="974">
        <v>0</v>
      </c>
      <c r="AB79" s="974">
        <v>0</v>
      </c>
      <c r="AC79" s="974">
        <v>0</v>
      </c>
      <c r="AD79" s="974">
        <v>0</v>
      </c>
      <c r="AE79" s="974">
        <v>0</v>
      </c>
      <c r="AF79" s="974">
        <v>0</v>
      </c>
      <c r="AG79" s="974">
        <v>0</v>
      </c>
      <c r="AH79" s="974">
        <v>0</v>
      </c>
      <c r="AI79" s="974">
        <v>0</v>
      </c>
      <c r="AJ79" s="974">
        <v>0</v>
      </c>
      <c r="AK79" s="974">
        <v>0</v>
      </c>
      <c r="AL79" s="974">
        <v>0</v>
      </c>
      <c r="AM79" s="974">
        <v>0</v>
      </c>
      <c r="AN79" s="974">
        <v>0</v>
      </c>
      <c r="AO79" s="974">
        <v>0</v>
      </c>
      <c r="AP79" s="974">
        <v>0</v>
      </c>
      <c r="AQ79" s="974">
        <v>0</v>
      </c>
      <c r="AR79" s="974">
        <v>0</v>
      </c>
      <c r="AS79" s="974">
        <v>0</v>
      </c>
      <c r="AT79" s="974">
        <v>0</v>
      </c>
      <c r="AU79" s="974">
        <v>0</v>
      </c>
      <c r="AV79" s="974">
        <v>0</v>
      </c>
      <c r="AW79" s="1028">
        <v>0</v>
      </c>
      <c r="AX79" s="963"/>
      <c r="AY79" s="973">
        <v>0</v>
      </c>
      <c r="BB79" s="1030">
        <v>0</v>
      </c>
      <c r="BC79" s="1031">
        <v>0</v>
      </c>
    </row>
    <row r="80" spans="1:55">
      <c r="A80" s="963">
        <v>126</v>
      </c>
      <c r="B80" s="964">
        <v>116</v>
      </c>
      <c r="C80" s="963" t="s">
        <v>1287</v>
      </c>
      <c r="D80" s="1034" t="s">
        <v>1523</v>
      </c>
      <c r="E80" s="1026" t="s">
        <v>1524</v>
      </c>
      <c r="F80" s="1027" t="s">
        <v>1391</v>
      </c>
      <c r="G80" s="974">
        <v>0</v>
      </c>
      <c r="H80" s="974">
        <v>0</v>
      </c>
      <c r="I80" s="974">
        <v>0</v>
      </c>
      <c r="J80" s="974">
        <v>0</v>
      </c>
      <c r="K80" s="974">
        <v>0</v>
      </c>
      <c r="L80" s="974">
        <v>0</v>
      </c>
      <c r="M80" s="974">
        <v>0</v>
      </c>
      <c r="N80" s="974">
        <v>0</v>
      </c>
      <c r="O80" s="974">
        <v>0</v>
      </c>
      <c r="P80" s="974">
        <v>0</v>
      </c>
      <c r="Q80" s="974">
        <v>0</v>
      </c>
      <c r="R80" s="974">
        <v>0</v>
      </c>
      <c r="S80" s="974">
        <v>0</v>
      </c>
      <c r="T80" s="974">
        <v>0</v>
      </c>
      <c r="U80" s="974">
        <v>0</v>
      </c>
      <c r="V80" s="974">
        <v>0</v>
      </c>
      <c r="W80" s="974">
        <v>0</v>
      </c>
      <c r="X80" s="974">
        <v>0</v>
      </c>
      <c r="Y80" s="974">
        <v>0</v>
      </c>
      <c r="Z80" s="974">
        <v>0</v>
      </c>
      <c r="AA80" s="974">
        <v>0</v>
      </c>
      <c r="AB80" s="974">
        <v>0</v>
      </c>
      <c r="AC80" s="974">
        <v>0</v>
      </c>
      <c r="AD80" s="974">
        <v>0</v>
      </c>
      <c r="AE80" s="974">
        <v>0</v>
      </c>
      <c r="AF80" s="974">
        <v>0</v>
      </c>
      <c r="AG80" s="974">
        <v>0</v>
      </c>
      <c r="AH80" s="974">
        <v>0</v>
      </c>
      <c r="AI80" s="974">
        <v>0</v>
      </c>
      <c r="AJ80" s="974">
        <v>0</v>
      </c>
      <c r="AK80" s="974">
        <v>0</v>
      </c>
      <c r="AL80" s="974">
        <v>0</v>
      </c>
      <c r="AM80" s="974">
        <v>0</v>
      </c>
      <c r="AN80" s="974">
        <v>0</v>
      </c>
      <c r="AO80" s="974">
        <v>0</v>
      </c>
      <c r="AP80" s="974">
        <v>0</v>
      </c>
      <c r="AQ80" s="974">
        <v>0</v>
      </c>
      <c r="AR80" s="974">
        <v>0</v>
      </c>
      <c r="AS80" s="974">
        <v>0</v>
      </c>
      <c r="AT80" s="974">
        <v>0</v>
      </c>
      <c r="AU80" s="974">
        <v>0</v>
      </c>
      <c r="AV80" s="974">
        <v>0</v>
      </c>
      <c r="AW80" s="1028">
        <v>0</v>
      </c>
      <c r="AX80" s="963"/>
      <c r="AY80" s="973">
        <v>0</v>
      </c>
      <c r="BB80" s="1030">
        <v>0</v>
      </c>
      <c r="BC80" s="1031">
        <v>0</v>
      </c>
    </row>
    <row r="81" spans="1:55">
      <c r="A81" s="963">
        <v>128</v>
      </c>
      <c r="B81" s="964">
        <v>118</v>
      </c>
      <c r="C81" s="963" t="s">
        <v>1287</v>
      </c>
      <c r="D81" s="1034" t="s">
        <v>1525</v>
      </c>
      <c r="E81" s="1026" t="s">
        <v>1526</v>
      </c>
      <c r="F81" s="1027" t="s">
        <v>1391</v>
      </c>
      <c r="G81" s="974">
        <v>206562574.63999999</v>
      </c>
      <c r="H81" s="974">
        <v>0</v>
      </c>
      <c r="I81" s="974">
        <v>0</v>
      </c>
      <c r="J81" s="974">
        <v>0</v>
      </c>
      <c r="K81" s="974">
        <v>0</v>
      </c>
      <c r="L81" s="974">
        <v>0</v>
      </c>
      <c r="M81" s="974">
        <v>0</v>
      </c>
      <c r="N81" s="974">
        <v>0</v>
      </c>
      <c r="O81" s="974">
        <v>0</v>
      </c>
      <c r="P81" s="974">
        <v>0</v>
      </c>
      <c r="Q81" s="974">
        <v>0</v>
      </c>
      <c r="R81" s="974">
        <v>0</v>
      </c>
      <c r="S81" s="974">
        <v>0</v>
      </c>
      <c r="T81" s="974">
        <v>0</v>
      </c>
      <c r="U81" s="974">
        <v>0</v>
      </c>
      <c r="V81" s="974">
        <v>0</v>
      </c>
      <c r="W81" s="974">
        <v>0</v>
      </c>
      <c r="X81" s="974">
        <v>0</v>
      </c>
      <c r="Y81" s="974">
        <v>0</v>
      </c>
      <c r="Z81" s="974">
        <v>0</v>
      </c>
      <c r="AA81" s="974">
        <v>0</v>
      </c>
      <c r="AB81" s="974">
        <v>0</v>
      </c>
      <c r="AC81" s="974">
        <v>0</v>
      </c>
      <c r="AD81" s="974">
        <v>0</v>
      </c>
      <c r="AE81" s="974">
        <v>0</v>
      </c>
      <c r="AF81" s="974">
        <v>0</v>
      </c>
      <c r="AG81" s="974">
        <v>0</v>
      </c>
      <c r="AH81" s="974">
        <v>0</v>
      </c>
      <c r="AI81" s="974">
        <v>0</v>
      </c>
      <c r="AJ81" s="974">
        <v>0</v>
      </c>
      <c r="AK81" s="974">
        <v>0</v>
      </c>
      <c r="AL81" s="974">
        <v>0</v>
      </c>
      <c r="AM81" s="974">
        <v>0</v>
      </c>
      <c r="AN81" s="974">
        <v>0</v>
      </c>
      <c r="AO81" s="974">
        <v>0</v>
      </c>
      <c r="AP81" s="974">
        <v>0</v>
      </c>
      <c r="AQ81" s="974">
        <v>0</v>
      </c>
      <c r="AR81" s="974">
        <v>0</v>
      </c>
      <c r="AS81" s="974">
        <v>0</v>
      </c>
      <c r="AT81" s="974">
        <v>0</v>
      </c>
      <c r="AU81" s="974">
        <v>0</v>
      </c>
      <c r="AV81" s="974">
        <v>206562574.63999999</v>
      </c>
      <c r="AW81" s="1028">
        <v>0</v>
      </c>
      <c r="AX81" s="963"/>
      <c r="AY81" s="973">
        <v>-206562575</v>
      </c>
      <c r="BB81" s="1030">
        <v>206562574.63999999</v>
      </c>
      <c r="BC81" s="1031">
        <v>-0.36000001430511475</v>
      </c>
    </row>
    <row r="82" spans="1:55">
      <c r="A82" s="963">
        <v>129</v>
      </c>
      <c r="B82" s="964">
        <v>119</v>
      </c>
      <c r="C82" s="963" t="s">
        <v>1287</v>
      </c>
      <c r="D82" s="1034" t="s">
        <v>1527</v>
      </c>
      <c r="E82" s="1026" t="s">
        <v>1528</v>
      </c>
      <c r="F82" s="1027" t="s">
        <v>1391</v>
      </c>
      <c r="G82" s="974">
        <v>0</v>
      </c>
      <c r="H82" s="974">
        <v>0</v>
      </c>
      <c r="I82" s="974">
        <v>0</v>
      </c>
      <c r="J82" s="974">
        <v>0</v>
      </c>
      <c r="K82" s="974">
        <v>0</v>
      </c>
      <c r="L82" s="974">
        <v>0</v>
      </c>
      <c r="M82" s="974">
        <v>0</v>
      </c>
      <c r="N82" s="974">
        <v>0</v>
      </c>
      <c r="O82" s="974">
        <v>0</v>
      </c>
      <c r="P82" s="974">
        <v>0</v>
      </c>
      <c r="Q82" s="974">
        <v>0</v>
      </c>
      <c r="R82" s="974">
        <v>0</v>
      </c>
      <c r="S82" s="974">
        <v>0</v>
      </c>
      <c r="T82" s="974">
        <v>0</v>
      </c>
      <c r="U82" s="974">
        <v>0</v>
      </c>
      <c r="V82" s="974">
        <v>0</v>
      </c>
      <c r="W82" s="974">
        <v>0</v>
      </c>
      <c r="X82" s="974">
        <v>0</v>
      </c>
      <c r="Y82" s="974">
        <v>0</v>
      </c>
      <c r="Z82" s="974">
        <v>0</v>
      </c>
      <c r="AA82" s="974">
        <v>0</v>
      </c>
      <c r="AB82" s="974">
        <v>0</v>
      </c>
      <c r="AC82" s="974">
        <v>0</v>
      </c>
      <c r="AD82" s="974">
        <v>0</v>
      </c>
      <c r="AE82" s="974">
        <v>0</v>
      </c>
      <c r="AF82" s="974">
        <v>0</v>
      </c>
      <c r="AG82" s="974">
        <v>0</v>
      </c>
      <c r="AH82" s="974">
        <v>0</v>
      </c>
      <c r="AI82" s="974">
        <v>0</v>
      </c>
      <c r="AJ82" s="974">
        <v>0</v>
      </c>
      <c r="AK82" s="974">
        <v>0</v>
      </c>
      <c r="AL82" s="974">
        <v>0</v>
      </c>
      <c r="AM82" s="974">
        <v>0</v>
      </c>
      <c r="AN82" s="974">
        <v>0</v>
      </c>
      <c r="AO82" s="974">
        <v>0</v>
      </c>
      <c r="AP82" s="974">
        <v>0</v>
      </c>
      <c r="AQ82" s="974">
        <v>0</v>
      </c>
      <c r="AR82" s="974">
        <v>0</v>
      </c>
      <c r="AS82" s="974">
        <v>0</v>
      </c>
      <c r="AT82" s="974">
        <v>0</v>
      </c>
      <c r="AU82" s="974">
        <v>0</v>
      </c>
      <c r="AV82" s="974">
        <v>0</v>
      </c>
      <c r="AW82" s="1028">
        <v>0</v>
      </c>
      <c r="AX82" s="963"/>
      <c r="AY82" s="973">
        <v>0</v>
      </c>
      <c r="BB82" s="1030">
        <v>0</v>
      </c>
      <c r="BC82" s="1031">
        <v>0</v>
      </c>
    </row>
    <row r="83" spans="1:55">
      <c r="A83" s="963">
        <v>131</v>
      </c>
      <c r="B83" s="964">
        <v>121</v>
      </c>
      <c r="C83" s="963" t="s">
        <v>1287</v>
      </c>
      <c r="D83" s="1034" t="s">
        <v>1529</v>
      </c>
      <c r="E83" s="1026" t="s">
        <v>1530</v>
      </c>
      <c r="F83" s="1027" t="s">
        <v>1391</v>
      </c>
      <c r="G83" s="974">
        <v>0</v>
      </c>
      <c r="H83" s="974">
        <v>0</v>
      </c>
      <c r="I83" s="974">
        <v>0</v>
      </c>
      <c r="J83" s="974">
        <v>0</v>
      </c>
      <c r="K83" s="974">
        <v>0</v>
      </c>
      <c r="L83" s="974">
        <v>0</v>
      </c>
      <c r="M83" s="974">
        <v>0</v>
      </c>
      <c r="N83" s="974">
        <v>0</v>
      </c>
      <c r="O83" s="974">
        <v>0</v>
      </c>
      <c r="P83" s="974">
        <v>0</v>
      </c>
      <c r="Q83" s="974">
        <v>0</v>
      </c>
      <c r="R83" s="974">
        <v>0</v>
      </c>
      <c r="S83" s="974">
        <v>0</v>
      </c>
      <c r="T83" s="974">
        <v>0</v>
      </c>
      <c r="U83" s="974">
        <v>0</v>
      </c>
      <c r="V83" s="974">
        <v>0</v>
      </c>
      <c r="W83" s="974">
        <v>0</v>
      </c>
      <c r="X83" s="974">
        <v>0</v>
      </c>
      <c r="Y83" s="974">
        <v>0</v>
      </c>
      <c r="Z83" s="974">
        <v>0</v>
      </c>
      <c r="AA83" s="974">
        <v>0</v>
      </c>
      <c r="AB83" s="974">
        <v>0</v>
      </c>
      <c r="AC83" s="974">
        <v>0</v>
      </c>
      <c r="AD83" s="974">
        <v>0</v>
      </c>
      <c r="AE83" s="974">
        <v>0</v>
      </c>
      <c r="AF83" s="974">
        <v>0</v>
      </c>
      <c r="AG83" s="974">
        <v>0</v>
      </c>
      <c r="AH83" s="974">
        <v>0</v>
      </c>
      <c r="AI83" s="974">
        <v>0</v>
      </c>
      <c r="AJ83" s="974">
        <v>0</v>
      </c>
      <c r="AK83" s="974">
        <v>0</v>
      </c>
      <c r="AL83" s="974">
        <v>0</v>
      </c>
      <c r="AM83" s="974">
        <v>0</v>
      </c>
      <c r="AN83" s="974">
        <v>0</v>
      </c>
      <c r="AO83" s="974">
        <v>0</v>
      </c>
      <c r="AP83" s="974">
        <v>0</v>
      </c>
      <c r="AQ83" s="974">
        <v>0</v>
      </c>
      <c r="AR83" s="974">
        <v>0</v>
      </c>
      <c r="AS83" s="974">
        <v>0</v>
      </c>
      <c r="AT83" s="974">
        <v>0</v>
      </c>
      <c r="AU83" s="974">
        <v>0</v>
      </c>
      <c r="AV83" s="974">
        <v>0</v>
      </c>
      <c r="AW83" s="1028">
        <v>0</v>
      </c>
      <c r="AX83" s="963"/>
      <c r="AY83" s="973">
        <v>0</v>
      </c>
      <c r="BB83" s="1030">
        <v>0</v>
      </c>
      <c r="BC83" s="1031">
        <v>0</v>
      </c>
    </row>
    <row r="84" spans="1:55">
      <c r="A84" s="963">
        <v>132</v>
      </c>
      <c r="B84" s="964">
        <v>122</v>
      </c>
      <c r="C84" s="963" t="s">
        <v>1287</v>
      </c>
      <c r="D84" s="1034" t="s">
        <v>1238</v>
      </c>
      <c r="E84" s="1026" t="s">
        <v>1239</v>
      </c>
      <c r="F84" s="1027" t="s">
        <v>1391</v>
      </c>
      <c r="G84" s="974">
        <v>0</v>
      </c>
      <c r="H84" s="974">
        <v>0</v>
      </c>
      <c r="I84" s="974">
        <v>0</v>
      </c>
      <c r="J84" s="974">
        <v>0</v>
      </c>
      <c r="K84" s="974">
        <v>0</v>
      </c>
      <c r="L84" s="974">
        <v>0</v>
      </c>
      <c r="M84" s="974">
        <v>0</v>
      </c>
      <c r="N84" s="974">
        <v>0</v>
      </c>
      <c r="O84" s="974">
        <v>0</v>
      </c>
      <c r="P84" s="974">
        <v>0</v>
      </c>
      <c r="Q84" s="974">
        <v>0</v>
      </c>
      <c r="R84" s="974">
        <v>0</v>
      </c>
      <c r="S84" s="974">
        <v>0</v>
      </c>
      <c r="T84" s="974">
        <v>0</v>
      </c>
      <c r="U84" s="974">
        <v>0</v>
      </c>
      <c r="V84" s="974">
        <v>0</v>
      </c>
      <c r="W84" s="974">
        <v>0</v>
      </c>
      <c r="X84" s="974">
        <v>0</v>
      </c>
      <c r="Y84" s="974">
        <v>0</v>
      </c>
      <c r="Z84" s="974">
        <v>0</v>
      </c>
      <c r="AA84" s="974">
        <v>0</v>
      </c>
      <c r="AB84" s="974">
        <v>0</v>
      </c>
      <c r="AC84" s="974">
        <v>0</v>
      </c>
      <c r="AD84" s="974">
        <v>0</v>
      </c>
      <c r="AE84" s="974">
        <v>0</v>
      </c>
      <c r="AF84" s="974">
        <v>0</v>
      </c>
      <c r="AG84" s="974">
        <v>0</v>
      </c>
      <c r="AH84" s="974">
        <v>0</v>
      </c>
      <c r="AI84" s="974">
        <v>0</v>
      </c>
      <c r="AJ84" s="974">
        <v>0</v>
      </c>
      <c r="AK84" s="974">
        <v>0</v>
      </c>
      <c r="AL84" s="974">
        <v>0</v>
      </c>
      <c r="AM84" s="974">
        <v>0</v>
      </c>
      <c r="AN84" s="974">
        <v>0</v>
      </c>
      <c r="AO84" s="974">
        <v>0</v>
      </c>
      <c r="AP84" s="974">
        <v>0</v>
      </c>
      <c r="AQ84" s="974">
        <v>0</v>
      </c>
      <c r="AR84" s="974">
        <v>0</v>
      </c>
      <c r="AS84" s="974">
        <v>0</v>
      </c>
      <c r="AT84" s="974">
        <v>0</v>
      </c>
      <c r="AU84" s="974">
        <v>0</v>
      </c>
      <c r="AV84" s="974">
        <v>0</v>
      </c>
      <c r="AW84" s="1028">
        <v>0</v>
      </c>
      <c r="AX84" s="963"/>
      <c r="AY84" s="973">
        <v>0</v>
      </c>
      <c r="BB84" s="1030">
        <v>0</v>
      </c>
      <c r="BC84" s="1031">
        <v>0</v>
      </c>
    </row>
    <row r="85" spans="1:55">
      <c r="A85" s="963">
        <v>133</v>
      </c>
      <c r="B85" s="964">
        <v>123</v>
      </c>
      <c r="C85" s="963" t="s">
        <v>1287</v>
      </c>
      <c r="D85" s="1034" t="s">
        <v>1531</v>
      </c>
      <c r="E85" s="1026" t="s">
        <v>1532</v>
      </c>
      <c r="F85" s="1027" t="s">
        <v>1391</v>
      </c>
      <c r="G85" s="974">
        <v>0</v>
      </c>
      <c r="H85" s="974">
        <v>0</v>
      </c>
      <c r="I85" s="974">
        <v>0</v>
      </c>
      <c r="J85" s="974">
        <v>0</v>
      </c>
      <c r="K85" s="974">
        <v>0</v>
      </c>
      <c r="L85" s="974">
        <v>0</v>
      </c>
      <c r="M85" s="974">
        <v>0</v>
      </c>
      <c r="N85" s="974">
        <v>0</v>
      </c>
      <c r="O85" s="974">
        <v>0</v>
      </c>
      <c r="P85" s="974">
        <v>0</v>
      </c>
      <c r="Q85" s="974">
        <v>0</v>
      </c>
      <c r="R85" s="974">
        <v>0</v>
      </c>
      <c r="S85" s="974">
        <v>0</v>
      </c>
      <c r="T85" s="974">
        <v>0</v>
      </c>
      <c r="U85" s="974">
        <v>0</v>
      </c>
      <c r="V85" s="974">
        <v>0</v>
      </c>
      <c r="W85" s="974">
        <v>0</v>
      </c>
      <c r="X85" s="974">
        <v>0</v>
      </c>
      <c r="Y85" s="974">
        <v>0</v>
      </c>
      <c r="Z85" s="974">
        <v>0</v>
      </c>
      <c r="AA85" s="974">
        <v>0</v>
      </c>
      <c r="AB85" s="974">
        <v>0</v>
      </c>
      <c r="AC85" s="974">
        <v>0</v>
      </c>
      <c r="AD85" s="974">
        <v>0</v>
      </c>
      <c r="AE85" s="974">
        <v>0</v>
      </c>
      <c r="AF85" s="974">
        <v>0</v>
      </c>
      <c r="AG85" s="974">
        <v>0</v>
      </c>
      <c r="AH85" s="974">
        <v>0</v>
      </c>
      <c r="AI85" s="974">
        <v>0</v>
      </c>
      <c r="AJ85" s="974">
        <v>0</v>
      </c>
      <c r="AK85" s="974">
        <v>0</v>
      </c>
      <c r="AL85" s="974">
        <v>0</v>
      </c>
      <c r="AM85" s="974">
        <v>0</v>
      </c>
      <c r="AN85" s="974">
        <v>0</v>
      </c>
      <c r="AO85" s="974">
        <v>0</v>
      </c>
      <c r="AP85" s="974">
        <v>0</v>
      </c>
      <c r="AQ85" s="974">
        <v>0</v>
      </c>
      <c r="AR85" s="974">
        <v>0</v>
      </c>
      <c r="AS85" s="974">
        <v>0</v>
      </c>
      <c r="AT85" s="974">
        <v>0</v>
      </c>
      <c r="AU85" s="974">
        <v>0</v>
      </c>
      <c r="AV85" s="974">
        <v>0</v>
      </c>
      <c r="AW85" s="1028">
        <v>0</v>
      </c>
      <c r="AX85" s="963"/>
      <c r="AY85" s="973">
        <v>0</v>
      </c>
      <c r="BB85" s="1030">
        <v>0</v>
      </c>
      <c r="BC85" s="1031">
        <v>0</v>
      </c>
    </row>
    <row r="86" spans="1:55">
      <c r="A86" s="963">
        <v>134</v>
      </c>
      <c r="B86" s="964">
        <v>124</v>
      </c>
      <c r="C86" s="963" t="s">
        <v>1287</v>
      </c>
      <c r="D86" s="1034" t="s">
        <v>1533</v>
      </c>
      <c r="E86" s="1026" t="s">
        <v>1534</v>
      </c>
      <c r="F86" s="1027" t="s">
        <v>1391</v>
      </c>
      <c r="G86" s="974">
        <v>1540724119.6400001</v>
      </c>
      <c r="H86" s="974">
        <v>0</v>
      </c>
      <c r="I86" s="974">
        <v>0</v>
      </c>
      <c r="J86" s="974">
        <v>0</v>
      </c>
      <c r="K86" s="974">
        <v>0</v>
      </c>
      <c r="L86" s="974">
        <v>0</v>
      </c>
      <c r="M86" s="974">
        <v>0</v>
      </c>
      <c r="N86" s="974">
        <v>0</v>
      </c>
      <c r="O86" s="974">
        <v>0</v>
      </c>
      <c r="P86" s="974">
        <v>0</v>
      </c>
      <c r="Q86" s="974">
        <v>0</v>
      </c>
      <c r="R86" s="974">
        <v>0</v>
      </c>
      <c r="S86" s="974">
        <v>0</v>
      </c>
      <c r="T86" s="974">
        <v>0</v>
      </c>
      <c r="U86" s="974">
        <v>0</v>
      </c>
      <c r="V86" s="974">
        <v>0</v>
      </c>
      <c r="W86" s="974">
        <v>0</v>
      </c>
      <c r="X86" s="974">
        <v>0</v>
      </c>
      <c r="Y86" s="974">
        <v>0</v>
      </c>
      <c r="Z86" s="974">
        <v>0</v>
      </c>
      <c r="AA86" s="974">
        <v>0</v>
      </c>
      <c r="AB86" s="974">
        <v>0</v>
      </c>
      <c r="AC86" s="974">
        <v>0</v>
      </c>
      <c r="AD86" s="974">
        <v>0</v>
      </c>
      <c r="AE86" s="974">
        <v>0</v>
      </c>
      <c r="AF86" s="974">
        <v>-944550009</v>
      </c>
      <c r="AG86" s="974">
        <v>0</v>
      </c>
      <c r="AH86" s="974">
        <v>0</v>
      </c>
      <c r="AI86" s="974">
        <v>0</v>
      </c>
      <c r="AJ86" s="974">
        <v>0</v>
      </c>
      <c r="AK86" s="974">
        <v>0</v>
      </c>
      <c r="AL86" s="974">
        <v>0</v>
      </c>
      <c r="AM86" s="974">
        <v>0</v>
      </c>
      <c r="AN86" s="974">
        <v>0</v>
      </c>
      <c r="AO86" s="974">
        <v>0</v>
      </c>
      <c r="AP86" s="974">
        <v>0</v>
      </c>
      <c r="AQ86" s="974">
        <v>0</v>
      </c>
      <c r="AR86" s="974">
        <v>0</v>
      </c>
      <c r="AS86" s="974">
        <v>0</v>
      </c>
      <c r="AT86" s="974">
        <v>0</v>
      </c>
      <c r="AU86" s="974">
        <v>0</v>
      </c>
      <c r="AV86" s="974">
        <v>596174110.63999999</v>
      </c>
      <c r="AW86" s="1028">
        <v>0</v>
      </c>
      <c r="AX86" s="963"/>
      <c r="AY86" s="973">
        <v>-596174111</v>
      </c>
      <c r="AZ86" s="1031">
        <v>944550009</v>
      </c>
      <c r="BB86" s="1030">
        <v>-348375898.36000001</v>
      </c>
      <c r="BC86" s="1045">
        <v>-944550009.36000001</v>
      </c>
    </row>
    <row r="87" spans="1:55">
      <c r="A87" s="963">
        <v>135</v>
      </c>
      <c r="B87" s="964">
        <v>125</v>
      </c>
      <c r="C87" s="963" t="s">
        <v>1287</v>
      </c>
      <c r="D87" s="1034" t="s">
        <v>1236</v>
      </c>
      <c r="E87" s="1026" t="s">
        <v>1535</v>
      </c>
      <c r="F87" s="1027" t="s">
        <v>1391</v>
      </c>
      <c r="G87" s="974">
        <v>0</v>
      </c>
      <c r="H87" s="974">
        <v>0</v>
      </c>
      <c r="I87" s="974">
        <v>0</v>
      </c>
      <c r="J87" s="974">
        <v>0</v>
      </c>
      <c r="K87" s="974">
        <v>0</v>
      </c>
      <c r="L87" s="974">
        <v>0</v>
      </c>
      <c r="M87" s="974">
        <v>0</v>
      </c>
      <c r="N87" s="974">
        <v>0</v>
      </c>
      <c r="O87" s="974">
        <v>0</v>
      </c>
      <c r="P87" s="974">
        <v>0</v>
      </c>
      <c r="Q87" s="974">
        <v>0</v>
      </c>
      <c r="R87" s="974">
        <v>0</v>
      </c>
      <c r="S87" s="974">
        <v>0</v>
      </c>
      <c r="T87" s="974">
        <v>0</v>
      </c>
      <c r="U87" s="974">
        <v>0</v>
      </c>
      <c r="V87" s="974">
        <v>0</v>
      </c>
      <c r="W87" s="974">
        <v>0</v>
      </c>
      <c r="X87" s="974">
        <v>0</v>
      </c>
      <c r="Y87" s="974">
        <v>0</v>
      </c>
      <c r="Z87" s="974">
        <v>0</v>
      </c>
      <c r="AA87" s="974">
        <v>0</v>
      </c>
      <c r="AB87" s="974">
        <v>0</v>
      </c>
      <c r="AC87" s="974">
        <v>0</v>
      </c>
      <c r="AD87" s="974">
        <v>0</v>
      </c>
      <c r="AE87" s="974">
        <v>0</v>
      </c>
      <c r="AF87" s="974">
        <v>0</v>
      </c>
      <c r="AG87" s="974">
        <v>0</v>
      </c>
      <c r="AH87" s="974">
        <v>0</v>
      </c>
      <c r="AI87" s="974">
        <v>0</v>
      </c>
      <c r="AJ87" s="974">
        <v>0</v>
      </c>
      <c r="AK87" s="974">
        <v>0</v>
      </c>
      <c r="AL87" s="974">
        <v>0</v>
      </c>
      <c r="AM87" s="974">
        <v>0</v>
      </c>
      <c r="AN87" s="974">
        <v>0</v>
      </c>
      <c r="AO87" s="974">
        <v>0</v>
      </c>
      <c r="AP87" s="974">
        <v>0</v>
      </c>
      <c r="AQ87" s="974">
        <v>0</v>
      </c>
      <c r="AR87" s="974">
        <v>0</v>
      </c>
      <c r="AS87" s="974">
        <v>0</v>
      </c>
      <c r="AT87" s="974">
        <v>0</v>
      </c>
      <c r="AU87" s="974">
        <v>0</v>
      </c>
      <c r="AV87" s="974">
        <v>0</v>
      </c>
      <c r="AW87" s="1028">
        <v>0</v>
      </c>
      <c r="AX87" s="963"/>
      <c r="AY87" s="973">
        <v>0</v>
      </c>
      <c r="BB87" s="1030">
        <v>0</v>
      </c>
      <c r="BC87" s="1045">
        <v>0</v>
      </c>
    </row>
    <row r="88" spans="1:55" s="1035" customFormat="1">
      <c r="A88" s="1035">
        <v>136</v>
      </c>
      <c r="B88" s="1036">
        <v>126</v>
      </c>
      <c r="C88" s="1035" t="s">
        <v>1287</v>
      </c>
      <c r="D88" s="1046" t="s">
        <v>1536</v>
      </c>
      <c r="E88" s="1038" t="s">
        <v>1534</v>
      </c>
      <c r="F88" s="1039" t="s">
        <v>1391</v>
      </c>
      <c r="G88" s="1040">
        <v>0</v>
      </c>
      <c r="H88" s="1040">
        <v>0</v>
      </c>
      <c r="I88" s="1040">
        <v>0</v>
      </c>
      <c r="J88" s="1040">
        <v>0</v>
      </c>
      <c r="K88" s="1040">
        <v>0</v>
      </c>
      <c r="L88" s="1040">
        <v>0</v>
      </c>
      <c r="M88" s="1040">
        <v>0</v>
      </c>
      <c r="N88" s="1040">
        <v>0</v>
      </c>
      <c r="O88" s="1040">
        <v>0</v>
      </c>
      <c r="P88" s="1040">
        <v>0</v>
      </c>
      <c r="Q88" s="1040">
        <v>0</v>
      </c>
      <c r="R88" s="1040">
        <v>0</v>
      </c>
      <c r="S88" s="1040">
        <v>0</v>
      </c>
      <c r="T88" s="1040">
        <v>0</v>
      </c>
      <c r="U88" s="1040">
        <v>0</v>
      </c>
      <c r="V88" s="1040">
        <v>0</v>
      </c>
      <c r="W88" s="1040">
        <v>0</v>
      </c>
      <c r="X88" s="1040">
        <v>0</v>
      </c>
      <c r="Y88" s="1040">
        <v>0</v>
      </c>
      <c r="Z88" s="1040">
        <v>0</v>
      </c>
      <c r="AA88" s="1040">
        <v>0</v>
      </c>
      <c r="AB88" s="1040">
        <v>0</v>
      </c>
      <c r="AC88" s="1040">
        <v>0</v>
      </c>
      <c r="AD88" s="1040">
        <v>0</v>
      </c>
      <c r="AE88" s="1040">
        <v>0</v>
      </c>
      <c r="AF88" s="1040">
        <v>0</v>
      </c>
      <c r="AG88" s="1040">
        <v>0</v>
      </c>
      <c r="AH88" s="1040">
        <v>0</v>
      </c>
      <c r="AI88" s="1040">
        <v>0</v>
      </c>
      <c r="AJ88" s="1040">
        <v>0</v>
      </c>
      <c r="AK88" s="1040">
        <v>0</v>
      </c>
      <c r="AL88" s="1040">
        <v>0</v>
      </c>
      <c r="AM88" s="1040">
        <v>0</v>
      </c>
      <c r="AN88" s="1040">
        <v>0</v>
      </c>
      <c r="AO88" s="1040">
        <v>0</v>
      </c>
      <c r="AP88" s="1040">
        <v>0</v>
      </c>
      <c r="AQ88" s="1040">
        <v>0</v>
      </c>
      <c r="AR88" s="1040">
        <v>0</v>
      </c>
      <c r="AS88" s="1040">
        <v>-914736880.37</v>
      </c>
      <c r="AT88" s="1040">
        <v>0</v>
      </c>
      <c r="AU88" s="1040">
        <v>0</v>
      </c>
      <c r="AV88" s="1040">
        <v>-914736880.37</v>
      </c>
      <c r="AW88" s="1041">
        <v>0</v>
      </c>
      <c r="AY88" s="1040">
        <v>0</v>
      </c>
      <c r="BB88" s="1030">
        <v>-914736880.37</v>
      </c>
      <c r="BC88" s="1047">
        <v>-914736880.37</v>
      </c>
    </row>
    <row r="89" spans="1:55">
      <c r="A89" s="963">
        <v>138</v>
      </c>
      <c r="B89" s="964">
        <v>128</v>
      </c>
      <c r="C89" s="963" t="s">
        <v>1287</v>
      </c>
      <c r="D89" s="1032" t="s">
        <v>1537</v>
      </c>
      <c r="E89" s="1026" t="s">
        <v>1538</v>
      </c>
      <c r="F89" s="1027" t="s">
        <v>1391</v>
      </c>
      <c r="G89" s="974">
        <v>0</v>
      </c>
      <c r="H89" s="974">
        <v>0</v>
      </c>
      <c r="I89" s="974">
        <v>0</v>
      </c>
      <c r="J89" s="974">
        <v>0</v>
      </c>
      <c r="K89" s="974">
        <v>0</v>
      </c>
      <c r="L89" s="974">
        <v>0</v>
      </c>
      <c r="M89" s="974">
        <v>0</v>
      </c>
      <c r="N89" s="974">
        <v>0</v>
      </c>
      <c r="O89" s="974">
        <v>0</v>
      </c>
      <c r="P89" s="974">
        <v>0</v>
      </c>
      <c r="Q89" s="974">
        <v>0</v>
      </c>
      <c r="R89" s="974">
        <v>0</v>
      </c>
      <c r="S89" s="974">
        <v>0</v>
      </c>
      <c r="T89" s="974">
        <v>0</v>
      </c>
      <c r="U89" s="974">
        <v>0</v>
      </c>
      <c r="V89" s="974">
        <v>0</v>
      </c>
      <c r="W89" s="974">
        <v>0</v>
      </c>
      <c r="X89" s="974">
        <v>0</v>
      </c>
      <c r="Y89" s="974">
        <v>0</v>
      </c>
      <c r="Z89" s="974">
        <v>0</v>
      </c>
      <c r="AA89" s="974">
        <v>0</v>
      </c>
      <c r="AB89" s="974">
        <v>0</v>
      </c>
      <c r="AC89" s="974">
        <v>0</v>
      </c>
      <c r="AD89" s="974">
        <v>0</v>
      </c>
      <c r="AE89" s="974">
        <v>0</v>
      </c>
      <c r="AF89" s="974">
        <v>0</v>
      </c>
      <c r="AG89" s="974">
        <v>0</v>
      </c>
      <c r="AH89" s="974">
        <v>0</v>
      </c>
      <c r="AI89" s="974">
        <v>0</v>
      </c>
      <c r="AJ89" s="974">
        <v>0</v>
      </c>
      <c r="AK89" s="974">
        <v>0</v>
      </c>
      <c r="AL89" s="974">
        <v>0</v>
      </c>
      <c r="AM89" s="974">
        <v>0</v>
      </c>
      <c r="AN89" s="974">
        <v>0</v>
      </c>
      <c r="AO89" s="974">
        <v>0</v>
      </c>
      <c r="AP89" s="974">
        <v>0</v>
      </c>
      <c r="AQ89" s="974">
        <v>0</v>
      </c>
      <c r="AR89" s="974">
        <v>0</v>
      </c>
      <c r="AS89" s="974">
        <v>0</v>
      </c>
      <c r="AT89" s="974">
        <v>0</v>
      </c>
      <c r="AU89" s="974">
        <v>0</v>
      </c>
      <c r="AV89" s="974">
        <v>0</v>
      </c>
      <c r="AW89" s="1028">
        <v>0</v>
      </c>
      <c r="AX89" s="963"/>
      <c r="AY89" s="973">
        <v>0</v>
      </c>
      <c r="BB89" s="1030">
        <v>0</v>
      </c>
      <c r="BC89" s="1031">
        <v>0</v>
      </c>
    </row>
    <row r="90" spans="1:55" s="1035" customFormat="1">
      <c r="A90" s="1035">
        <v>139</v>
      </c>
      <c r="B90" s="1036">
        <v>129</v>
      </c>
      <c r="C90" s="1035" t="s">
        <v>1287</v>
      </c>
      <c r="D90" s="1037" t="s">
        <v>1539</v>
      </c>
      <c r="E90" s="1038" t="s">
        <v>1538</v>
      </c>
      <c r="F90" s="1039" t="s">
        <v>1391</v>
      </c>
      <c r="G90" s="1040">
        <v>0</v>
      </c>
      <c r="H90" s="1040">
        <v>0</v>
      </c>
      <c r="I90" s="1040">
        <v>0</v>
      </c>
      <c r="J90" s="1040">
        <v>0</v>
      </c>
      <c r="K90" s="1040">
        <v>0</v>
      </c>
      <c r="L90" s="1040">
        <v>0</v>
      </c>
      <c r="M90" s="1040">
        <v>0</v>
      </c>
      <c r="N90" s="1040">
        <v>0</v>
      </c>
      <c r="O90" s="1040">
        <v>0</v>
      </c>
      <c r="P90" s="1040">
        <v>0</v>
      </c>
      <c r="Q90" s="1040">
        <v>0</v>
      </c>
      <c r="R90" s="1040">
        <v>0</v>
      </c>
      <c r="S90" s="1040">
        <v>0</v>
      </c>
      <c r="T90" s="1040">
        <v>0</v>
      </c>
      <c r="U90" s="1040">
        <v>0</v>
      </c>
      <c r="V90" s="1040">
        <v>0</v>
      </c>
      <c r="W90" s="1040">
        <v>0</v>
      </c>
      <c r="X90" s="1040">
        <v>0</v>
      </c>
      <c r="Y90" s="1040">
        <v>0</v>
      </c>
      <c r="Z90" s="1040">
        <v>0</v>
      </c>
      <c r="AA90" s="1040">
        <v>0</v>
      </c>
      <c r="AB90" s="1040">
        <v>0</v>
      </c>
      <c r="AC90" s="1040">
        <v>0</v>
      </c>
      <c r="AD90" s="1040">
        <v>0</v>
      </c>
      <c r="AE90" s="1040">
        <v>0</v>
      </c>
      <c r="AF90" s="1040">
        <v>0</v>
      </c>
      <c r="AG90" s="1040">
        <v>0</v>
      </c>
      <c r="AH90" s="1040">
        <v>0</v>
      </c>
      <c r="AI90" s="1040">
        <v>0</v>
      </c>
      <c r="AJ90" s="1040">
        <v>0</v>
      </c>
      <c r="AK90" s="1040">
        <v>0</v>
      </c>
      <c r="AL90" s="1040">
        <v>0</v>
      </c>
      <c r="AM90" s="1040">
        <v>0</v>
      </c>
      <c r="AN90" s="1040">
        <v>0</v>
      </c>
      <c r="AO90" s="1040">
        <v>0</v>
      </c>
      <c r="AP90" s="1040">
        <v>0</v>
      </c>
      <c r="AQ90" s="1040">
        <v>0</v>
      </c>
      <c r="AR90" s="1040">
        <v>0</v>
      </c>
      <c r="AS90" s="1040">
        <v>0</v>
      </c>
      <c r="AT90" s="1040">
        <v>0</v>
      </c>
      <c r="AU90" s="1040">
        <v>0</v>
      </c>
      <c r="AV90" s="1040">
        <v>0</v>
      </c>
      <c r="AW90" s="1041">
        <v>0</v>
      </c>
      <c r="AY90" s="1040">
        <v>0</v>
      </c>
      <c r="BB90" s="1030">
        <v>0</v>
      </c>
      <c r="BC90" s="1047">
        <v>0</v>
      </c>
    </row>
    <row r="91" spans="1:55">
      <c r="A91" s="963">
        <v>140</v>
      </c>
      <c r="B91" s="964">
        <v>130</v>
      </c>
      <c r="C91" s="963" t="s">
        <v>1287</v>
      </c>
      <c r="D91" s="1032" t="s">
        <v>1540</v>
      </c>
      <c r="E91" s="1026" t="s">
        <v>1541</v>
      </c>
      <c r="F91" s="1027" t="s">
        <v>1391</v>
      </c>
      <c r="G91" s="974">
        <v>0</v>
      </c>
      <c r="H91" s="974">
        <v>0</v>
      </c>
      <c r="I91" s="974">
        <v>0</v>
      </c>
      <c r="J91" s="974">
        <v>0</v>
      </c>
      <c r="K91" s="974">
        <v>0</v>
      </c>
      <c r="L91" s="974">
        <v>0</v>
      </c>
      <c r="M91" s="974">
        <v>0</v>
      </c>
      <c r="N91" s="974">
        <v>0</v>
      </c>
      <c r="O91" s="974">
        <v>0</v>
      </c>
      <c r="P91" s="974">
        <v>0</v>
      </c>
      <c r="Q91" s="974">
        <v>0</v>
      </c>
      <c r="R91" s="974">
        <v>0</v>
      </c>
      <c r="S91" s="974">
        <v>0</v>
      </c>
      <c r="T91" s="974">
        <v>0</v>
      </c>
      <c r="U91" s="974">
        <v>0</v>
      </c>
      <c r="V91" s="974">
        <v>0</v>
      </c>
      <c r="W91" s="974">
        <v>0</v>
      </c>
      <c r="X91" s="974">
        <v>0</v>
      </c>
      <c r="Y91" s="974">
        <v>0</v>
      </c>
      <c r="Z91" s="974">
        <v>0</v>
      </c>
      <c r="AA91" s="974">
        <v>0</v>
      </c>
      <c r="AB91" s="974">
        <v>0</v>
      </c>
      <c r="AC91" s="974">
        <v>0</v>
      </c>
      <c r="AD91" s="974">
        <v>0</v>
      </c>
      <c r="AE91" s="974">
        <v>0</v>
      </c>
      <c r="AF91" s="974">
        <v>0</v>
      </c>
      <c r="AG91" s="974">
        <v>0</v>
      </c>
      <c r="AH91" s="974">
        <v>0</v>
      </c>
      <c r="AI91" s="974">
        <v>0</v>
      </c>
      <c r="AJ91" s="974">
        <v>0</v>
      </c>
      <c r="AK91" s="974">
        <v>0</v>
      </c>
      <c r="AL91" s="974">
        <v>0</v>
      </c>
      <c r="AM91" s="974">
        <v>0</v>
      </c>
      <c r="AN91" s="974">
        <v>0</v>
      </c>
      <c r="AO91" s="974">
        <v>0</v>
      </c>
      <c r="AP91" s="974">
        <v>0</v>
      </c>
      <c r="AQ91" s="974">
        <v>0</v>
      </c>
      <c r="AR91" s="974">
        <v>0</v>
      </c>
      <c r="AS91" s="974">
        <v>0</v>
      </c>
      <c r="AT91" s="974">
        <v>0</v>
      </c>
      <c r="AU91" s="974">
        <v>0</v>
      </c>
      <c r="AV91" s="974">
        <v>0</v>
      </c>
      <c r="AW91" s="1028">
        <v>0</v>
      </c>
      <c r="AX91" s="963"/>
      <c r="AY91" s="973">
        <v>0</v>
      </c>
      <c r="BB91" s="1030">
        <v>0</v>
      </c>
      <c r="BC91" s="1031">
        <v>0</v>
      </c>
    </row>
    <row r="92" spans="1:55">
      <c r="A92" s="963">
        <v>141</v>
      </c>
      <c r="B92" s="964">
        <v>131</v>
      </c>
      <c r="C92" s="963" t="s">
        <v>1287</v>
      </c>
      <c r="D92" s="1032" t="s">
        <v>1542</v>
      </c>
      <c r="E92" s="1026" t="s">
        <v>1543</v>
      </c>
      <c r="F92" s="1027" t="s">
        <v>1391</v>
      </c>
      <c r="G92" s="974">
        <v>0</v>
      </c>
      <c r="H92" s="974">
        <v>0</v>
      </c>
      <c r="I92" s="974">
        <v>0</v>
      </c>
      <c r="J92" s="974">
        <v>0</v>
      </c>
      <c r="K92" s="974">
        <v>0</v>
      </c>
      <c r="L92" s="974">
        <v>0</v>
      </c>
      <c r="M92" s="974">
        <v>0</v>
      </c>
      <c r="N92" s="974">
        <v>0</v>
      </c>
      <c r="O92" s="974">
        <v>0</v>
      </c>
      <c r="P92" s="974">
        <v>0</v>
      </c>
      <c r="Q92" s="974">
        <v>0</v>
      </c>
      <c r="R92" s="974">
        <v>0</v>
      </c>
      <c r="S92" s="974">
        <v>0</v>
      </c>
      <c r="T92" s="974">
        <v>0</v>
      </c>
      <c r="U92" s="974">
        <v>0</v>
      </c>
      <c r="V92" s="974">
        <v>0</v>
      </c>
      <c r="W92" s="974">
        <v>0</v>
      </c>
      <c r="X92" s="974">
        <v>0</v>
      </c>
      <c r="Y92" s="974">
        <v>0</v>
      </c>
      <c r="Z92" s="974">
        <v>0</v>
      </c>
      <c r="AA92" s="974">
        <v>0</v>
      </c>
      <c r="AB92" s="974">
        <v>0</v>
      </c>
      <c r="AC92" s="974">
        <v>0</v>
      </c>
      <c r="AD92" s="974">
        <v>0</v>
      </c>
      <c r="AE92" s="974">
        <v>0</v>
      </c>
      <c r="AF92" s="974">
        <v>0</v>
      </c>
      <c r="AG92" s="974">
        <v>0</v>
      </c>
      <c r="AH92" s="974">
        <v>0</v>
      </c>
      <c r="AI92" s="974">
        <v>0</v>
      </c>
      <c r="AJ92" s="974">
        <v>0</v>
      </c>
      <c r="AK92" s="974">
        <v>0</v>
      </c>
      <c r="AL92" s="974">
        <v>0</v>
      </c>
      <c r="AM92" s="974">
        <v>0</v>
      </c>
      <c r="AN92" s="974">
        <v>0</v>
      </c>
      <c r="AO92" s="974">
        <v>0</v>
      </c>
      <c r="AP92" s="974">
        <v>0</v>
      </c>
      <c r="AQ92" s="974">
        <v>0</v>
      </c>
      <c r="AR92" s="974">
        <v>0</v>
      </c>
      <c r="AS92" s="974">
        <v>0</v>
      </c>
      <c r="AT92" s="974">
        <v>0</v>
      </c>
      <c r="AU92" s="974">
        <v>0</v>
      </c>
      <c r="AV92" s="974">
        <v>0</v>
      </c>
      <c r="AW92" s="1028">
        <v>0</v>
      </c>
      <c r="AX92" s="963"/>
      <c r="AY92" s="973">
        <v>0</v>
      </c>
      <c r="BB92" s="1030">
        <v>0</v>
      </c>
      <c r="BC92" s="1031">
        <v>0</v>
      </c>
    </row>
    <row r="93" spans="1:55">
      <c r="A93" s="963">
        <v>142</v>
      </c>
      <c r="B93" s="964">
        <v>132</v>
      </c>
      <c r="C93" s="963" t="s">
        <v>1287</v>
      </c>
      <c r="D93" s="1032" t="s">
        <v>1544</v>
      </c>
      <c r="E93" s="1026" t="s">
        <v>1545</v>
      </c>
      <c r="F93" s="1027" t="s">
        <v>1391</v>
      </c>
      <c r="G93" s="974">
        <v>0</v>
      </c>
      <c r="H93" s="974">
        <v>0</v>
      </c>
      <c r="I93" s="974">
        <v>0</v>
      </c>
      <c r="J93" s="974">
        <v>0</v>
      </c>
      <c r="K93" s="974">
        <v>0</v>
      </c>
      <c r="L93" s="974">
        <v>0</v>
      </c>
      <c r="M93" s="974">
        <v>0</v>
      </c>
      <c r="N93" s="974">
        <v>0</v>
      </c>
      <c r="O93" s="974">
        <v>0</v>
      </c>
      <c r="P93" s="974">
        <v>0</v>
      </c>
      <c r="Q93" s="974">
        <v>0</v>
      </c>
      <c r="R93" s="974">
        <v>0</v>
      </c>
      <c r="S93" s="974">
        <v>0</v>
      </c>
      <c r="T93" s="974">
        <v>0</v>
      </c>
      <c r="U93" s="974">
        <v>0</v>
      </c>
      <c r="V93" s="974">
        <v>0</v>
      </c>
      <c r="W93" s="974">
        <v>0</v>
      </c>
      <c r="X93" s="974">
        <v>0</v>
      </c>
      <c r="Y93" s="974">
        <v>0</v>
      </c>
      <c r="Z93" s="974">
        <v>0</v>
      </c>
      <c r="AA93" s="974">
        <v>0</v>
      </c>
      <c r="AB93" s="974">
        <v>0</v>
      </c>
      <c r="AC93" s="974">
        <v>0</v>
      </c>
      <c r="AD93" s="974">
        <v>0</v>
      </c>
      <c r="AE93" s="974">
        <v>0</v>
      </c>
      <c r="AF93" s="974">
        <v>0</v>
      </c>
      <c r="AG93" s="974">
        <v>0</v>
      </c>
      <c r="AH93" s="974">
        <v>0</v>
      </c>
      <c r="AI93" s="974">
        <v>0</v>
      </c>
      <c r="AJ93" s="974">
        <v>0</v>
      </c>
      <c r="AK93" s="974">
        <v>0</v>
      </c>
      <c r="AL93" s="974">
        <v>0</v>
      </c>
      <c r="AM93" s="974">
        <v>0</v>
      </c>
      <c r="AN93" s="974">
        <v>0</v>
      </c>
      <c r="AO93" s="974">
        <v>0</v>
      </c>
      <c r="AP93" s="974">
        <v>0</v>
      </c>
      <c r="AQ93" s="974">
        <v>0</v>
      </c>
      <c r="AR93" s="974">
        <v>0</v>
      </c>
      <c r="AS93" s="974">
        <v>0</v>
      </c>
      <c r="AT93" s="974">
        <v>0</v>
      </c>
      <c r="AU93" s="974">
        <v>0</v>
      </c>
      <c r="AV93" s="974">
        <v>0</v>
      </c>
      <c r="AW93" s="1028">
        <v>0</v>
      </c>
      <c r="AX93" s="963"/>
      <c r="AY93" s="973">
        <v>0</v>
      </c>
      <c r="BB93" s="1030">
        <v>0</v>
      </c>
      <c r="BC93" s="1031">
        <v>0</v>
      </c>
    </row>
    <row r="94" spans="1:55">
      <c r="A94" s="963">
        <v>146</v>
      </c>
      <c r="B94" s="964">
        <v>136</v>
      </c>
      <c r="C94" s="963" t="s">
        <v>1287</v>
      </c>
      <c r="D94" s="1033" t="s">
        <v>1546</v>
      </c>
      <c r="E94" s="1026" t="s">
        <v>1547</v>
      </c>
      <c r="F94" s="1027" t="s">
        <v>1391</v>
      </c>
      <c r="G94" s="974">
        <v>0</v>
      </c>
      <c r="H94" s="974">
        <v>0</v>
      </c>
      <c r="I94" s="974">
        <v>0</v>
      </c>
      <c r="J94" s="974">
        <v>0</v>
      </c>
      <c r="K94" s="974">
        <v>0</v>
      </c>
      <c r="L94" s="974">
        <v>0</v>
      </c>
      <c r="M94" s="974">
        <v>0</v>
      </c>
      <c r="N94" s="974">
        <v>0</v>
      </c>
      <c r="O94" s="974">
        <v>0</v>
      </c>
      <c r="P94" s="974">
        <v>0</v>
      </c>
      <c r="Q94" s="974">
        <v>0</v>
      </c>
      <c r="R94" s="974">
        <v>0</v>
      </c>
      <c r="S94" s="974">
        <v>0</v>
      </c>
      <c r="T94" s="974">
        <v>0</v>
      </c>
      <c r="U94" s="974">
        <v>0</v>
      </c>
      <c r="V94" s="974">
        <v>0</v>
      </c>
      <c r="W94" s="974">
        <v>0</v>
      </c>
      <c r="X94" s="974">
        <v>0</v>
      </c>
      <c r="Y94" s="974">
        <v>0</v>
      </c>
      <c r="Z94" s="974">
        <v>0</v>
      </c>
      <c r="AA94" s="974">
        <v>0</v>
      </c>
      <c r="AB94" s="974">
        <v>0</v>
      </c>
      <c r="AC94" s="974">
        <v>0</v>
      </c>
      <c r="AD94" s="974">
        <v>0</v>
      </c>
      <c r="AE94" s="974">
        <v>0</v>
      </c>
      <c r="AF94" s="974">
        <v>0</v>
      </c>
      <c r="AG94" s="974">
        <v>0</v>
      </c>
      <c r="AH94" s="974">
        <v>0</v>
      </c>
      <c r="AI94" s="974">
        <v>0</v>
      </c>
      <c r="AJ94" s="974">
        <v>0</v>
      </c>
      <c r="AK94" s="974">
        <v>0</v>
      </c>
      <c r="AL94" s="974">
        <v>0</v>
      </c>
      <c r="AM94" s="974">
        <v>0</v>
      </c>
      <c r="AN94" s="974">
        <v>0</v>
      </c>
      <c r="AO94" s="974">
        <v>0</v>
      </c>
      <c r="AP94" s="974">
        <v>0</v>
      </c>
      <c r="AQ94" s="974">
        <v>0</v>
      </c>
      <c r="AR94" s="974">
        <v>0</v>
      </c>
      <c r="AS94" s="974">
        <v>0</v>
      </c>
      <c r="AT94" s="974">
        <v>0</v>
      </c>
      <c r="AU94" s="974">
        <v>0</v>
      </c>
      <c r="AV94" s="974">
        <v>0</v>
      </c>
      <c r="AW94" s="1028">
        <v>0</v>
      </c>
      <c r="AX94" s="963"/>
      <c r="AY94" s="973">
        <v>0</v>
      </c>
      <c r="BB94" s="1030">
        <v>0</v>
      </c>
      <c r="BC94" s="1031">
        <v>0</v>
      </c>
    </row>
    <row r="95" spans="1:55">
      <c r="A95" s="963">
        <v>147</v>
      </c>
      <c r="B95" s="964">
        <v>137</v>
      </c>
      <c r="C95" s="963" t="s">
        <v>1287</v>
      </c>
      <c r="D95" s="1033" t="s">
        <v>1548</v>
      </c>
      <c r="E95" s="1026" t="s">
        <v>1549</v>
      </c>
      <c r="F95" s="1027" t="s">
        <v>1391</v>
      </c>
      <c r="G95" s="974">
        <v>0</v>
      </c>
      <c r="H95" s="974">
        <v>0</v>
      </c>
      <c r="I95" s="974">
        <v>0</v>
      </c>
      <c r="J95" s="974">
        <v>0</v>
      </c>
      <c r="K95" s="974">
        <v>0</v>
      </c>
      <c r="L95" s="974">
        <v>0</v>
      </c>
      <c r="M95" s="974">
        <v>0</v>
      </c>
      <c r="N95" s="974">
        <v>0</v>
      </c>
      <c r="O95" s="974">
        <v>0</v>
      </c>
      <c r="P95" s="974">
        <v>0</v>
      </c>
      <c r="Q95" s="974">
        <v>0</v>
      </c>
      <c r="R95" s="974">
        <v>0</v>
      </c>
      <c r="S95" s="974">
        <v>0</v>
      </c>
      <c r="T95" s="974">
        <v>0</v>
      </c>
      <c r="U95" s="974">
        <v>0</v>
      </c>
      <c r="V95" s="974">
        <v>0</v>
      </c>
      <c r="W95" s="974">
        <v>0</v>
      </c>
      <c r="X95" s="974">
        <v>0</v>
      </c>
      <c r="Y95" s="974">
        <v>0</v>
      </c>
      <c r="Z95" s="974">
        <v>0</v>
      </c>
      <c r="AA95" s="974">
        <v>0</v>
      </c>
      <c r="AB95" s="974">
        <v>0</v>
      </c>
      <c r="AC95" s="974">
        <v>0</v>
      </c>
      <c r="AD95" s="974">
        <v>0</v>
      </c>
      <c r="AE95" s="974">
        <v>0</v>
      </c>
      <c r="AF95" s="974">
        <v>0</v>
      </c>
      <c r="AG95" s="974">
        <v>0</v>
      </c>
      <c r="AH95" s="974">
        <v>0</v>
      </c>
      <c r="AI95" s="974">
        <v>0</v>
      </c>
      <c r="AJ95" s="974">
        <v>0</v>
      </c>
      <c r="AK95" s="974">
        <v>0</v>
      </c>
      <c r="AL95" s="974">
        <v>0</v>
      </c>
      <c r="AM95" s="974">
        <v>0</v>
      </c>
      <c r="AN95" s="974">
        <v>0</v>
      </c>
      <c r="AO95" s="974">
        <v>0</v>
      </c>
      <c r="AP95" s="974">
        <v>0</v>
      </c>
      <c r="AQ95" s="974">
        <v>0</v>
      </c>
      <c r="AR95" s="974">
        <v>0</v>
      </c>
      <c r="AS95" s="974">
        <v>0</v>
      </c>
      <c r="AT95" s="974">
        <v>0</v>
      </c>
      <c r="AU95" s="974">
        <v>0</v>
      </c>
      <c r="AV95" s="974">
        <v>0</v>
      </c>
      <c r="AW95" s="1028">
        <v>0</v>
      </c>
      <c r="AX95" s="963"/>
      <c r="AY95" s="973">
        <v>0</v>
      </c>
      <c r="BB95" s="1030">
        <v>0</v>
      </c>
      <c r="BC95" s="1031">
        <v>0</v>
      </c>
    </row>
    <row r="96" spans="1:55">
      <c r="A96" s="963">
        <v>148</v>
      </c>
      <c r="B96" s="964">
        <v>138</v>
      </c>
      <c r="C96" s="963" t="s">
        <v>1287</v>
      </c>
      <c r="D96" s="1033" t="s">
        <v>1550</v>
      </c>
      <c r="E96" s="1026" t="s">
        <v>1551</v>
      </c>
      <c r="F96" s="1027" t="s">
        <v>1391</v>
      </c>
      <c r="G96" s="974">
        <v>0</v>
      </c>
      <c r="H96" s="974">
        <v>0</v>
      </c>
      <c r="I96" s="974">
        <v>0</v>
      </c>
      <c r="J96" s="974">
        <v>0</v>
      </c>
      <c r="K96" s="974">
        <v>0</v>
      </c>
      <c r="L96" s="974">
        <v>0</v>
      </c>
      <c r="M96" s="974">
        <v>0</v>
      </c>
      <c r="N96" s="974">
        <v>0</v>
      </c>
      <c r="O96" s="974">
        <v>0</v>
      </c>
      <c r="P96" s="974">
        <v>0</v>
      </c>
      <c r="Q96" s="974">
        <v>0</v>
      </c>
      <c r="R96" s="974">
        <v>0</v>
      </c>
      <c r="S96" s="974">
        <v>0</v>
      </c>
      <c r="T96" s="974">
        <v>0</v>
      </c>
      <c r="U96" s="974">
        <v>0</v>
      </c>
      <c r="V96" s="974">
        <v>0</v>
      </c>
      <c r="W96" s="974">
        <v>0</v>
      </c>
      <c r="X96" s="974">
        <v>0</v>
      </c>
      <c r="Y96" s="974">
        <v>0</v>
      </c>
      <c r="Z96" s="974">
        <v>0</v>
      </c>
      <c r="AA96" s="974">
        <v>0</v>
      </c>
      <c r="AB96" s="974">
        <v>0</v>
      </c>
      <c r="AC96" s="974">
        <v>0</v>
      </c>
      <c r="AD96" s="974">
        <v>0</v>
      </c>
      <c r="AE96" s="974">
        <v>0</v>
      </c>
      <c r="AF96" s="974">
        <v>0</v>
      </c>
      <c r="AG96" s="974">
        <v>0</v>
      </c>
      <c r="AH96" s="974">
        <v>0</v>
      </c>
      <c r="AI96" s="974">
        <v>0</v>
      </c>
      <c r="AJ96" s="974">
        <v>0</v>
      </c>
      <c r="AK96" s="974">
        <v>0</v>
      </c>
      <c r="AL96" s="974">
        <v>0</v>
      </c>
      <c r="AM96" s="974">
        <v>0</v>
      </c>
      <c r="AN96" s="974">
        <v>0</v>
      </c>
      <c r="AO96" s="974">
        <v>0</v>
      </c>
      <c r="AP96" s="974">
        <v>0</v>
      </c>
      <c r="AQ96" s="974">
        <v>0</v>
      </c>
      <c r="AR96" s="974">
        <v>0</v>
      </c>
      <c r="AS96" s="974">
        <v>0</v>
      </c>
      <c r="AT96" s="974">
        <v>0</v>
      </c>
      <c r="AU96" s="974">
        <v>0</v>
      </c>
      <c r="AV96" s="974">
        <v>0</v>
      </c>
      <c r="AW96" s="1028">
        <v>0</v>
      </c>
      <c r="AX96" s="963"/>
      <c r="AY96" s="973">
        <v>0</v>
      </c>
      <c r="BB96" s="1030">
        <v>0</v>
      </c>
      <c r="BC96" s="1031">
        <v>0</v>
      </c>
    </row>
    <row r="97" spans="1:55">
      <c r="A97" s="963">
        <v>149</v>
      </c>
      <c r="B97" s="964">
        <v>139</v>
      </c>
      <c r="C97" s="963" t="s">
        <v>1287</v>
      </c>
      <c r="D97" s="1033" t="s">
        <v>1552</v>
      </c>
      <c r="E97" s="1026" t="s">
        <v>1553</v>
      </c>
      <c r="F97" s="1027" t="s">
        <v>1391</v>
      </c>
      <c r="G97" s="974">
        <v>0</v>
      </c>
      <c r="H97" s="974">
        <v>0</v>
      </c>
      <c r="I97" s="974">
        <v>0</v>
      </c>
      <c r="J97" s="974">
        <v>0</v>
      </c>
      <c r="K97" s="974">
        <v>0</v>
      </c>
      <c r="L97" s="974">
        <v>0</v>
      </c>
      <c r="M97" s="974">
        <v>0</v>
      </c>
      <c r="N97" s="974">
        <v>0</v>
      </c>
      <c r="O97" s="974">
        <v>0</v>
      </c>
      <c r="P97" s="974">
        <v>0</v>
      </c>
      <c r="Q97" s="974">
        <v>0</v>
      </c>
      <c r="R97" s="974">
        <v>0</v>
      </c>
      <c r="S97" s="974">
        <v>0</v>
      </c>
      <c r="T97" s="974">
        <v>0</v>
      </c>
      <c r="U97" s="974">
        <v>0</v>
      </c>
      <c r="V97" s="974">
        <v>0</v>
      </c>
      <c r="W97" s="974">
        <v>0</v>
      </c>
      <c r="X97" s="974">
        <v>0</v>
      </c>
      <c r="Y97" s="974">
        <v>0</v>
      </c>
      <c r="Z97" s="974">
        <v>0</v>
      </c>
      <c r="AA97" s="974">
        <v>0</v>
      </c>
      <c r="AB97" s="974">
        <v>0</v>
      </c>
      <c r="AC97" s="974">
        <v>0</v>
      </c>
      <c r="AD97" s="974">
        <v>0</v>
      </c>
      <c r="AE97" s="974">
        <v>0</v>
      </c>
      <c r="AF97" s="974">
        <v>0</v>
      </c>
      <c r="AG97" s="974">
        <v>0</v>
      </c>
      <c r="AH97" s="974">
        <v>0</v>
      </c>
      <c r="AI97" s="974">
        <v>0</v>
      </c>
      <c r="AJ97" s="974">
        <v>0</v>
      </c>
      <c r="AK97" s="974">
        <v>0</v>
      </c>
      <c r="AL97" s="974">
        <v>0</v>
      </c>
      <c r="AM97" s="974">
        <v>0</v>
      </c>
      <c r="AN97" s="974">
        <v>0</v>
      </c>
      <c r="AO97" s="974">
        <v>0</v>
      </c>
      <c r="AP97" s="974">
        <v>0</v>
      </c>
      <c r="AQ97" s="974">
        <v>0</v>
      </c>
      <c r="AR97" s="974">
        <v>0</v>
      </c>
      <c r="AS97" s="974">
        <v>0</v>
      </c>
      <c r="AT97" s="974">
        <v>0</v>
      </c>
      <c r="AU97" s="974">
        <v>0</v>
      </c>
      <c r="AV97" s="974">
        <v>0</v>
      </c>
      <c r="AW97" s="1028">
        <v>0</v>
      </c>
      <c r="AX97" s="963"/>
      <c r="AY97" s="973">
        <v>0</v>
      </c>
      <c r="BB97" s="1030">
        <v>0</v>
      </c>
      <c r="BC97" s="1031">
        <v>0</v>
      </c>
    </row>
    <row r="98" spans="1:55">
      <c r="A98" s="963">
        <v>150</v>
      </c>
      <c r="B98" s="964">
        <v>140</v>
      </c>
      <c r="C98" s="963" t="s">
        <v>1287</v>
      </c>
      <c r="D98" s="1033" t="s">
        <v>1554</v>
      </c>
      <c r="E98" s="1026" t="s">
        <v>1555</v>
      </c>
      <c r="F98" s="1027" t="s">
        <v>1391</v>
      </c>
      <c r="G98" s="974">
        <v>0</v>
      </c>
      <c r="H98" s="974">
        <v>0</v>
      </c>
      <c r="I98" s="974">
        <v>0</v>
      </c>
      <c r="J98" s="974">
        <v>0</v>
      </c>
      <c r="K98" s="974">
        <v>0</v>
      </c>
      <c r="L98" s="974">
        <v>0</v>
      </c>
      <c r="M98" s="974">
        <v>0</v>
      </c>
      <c r="N98" s="974">
        <v>0</v>
      </c>
      <c r="O98" s="974">
        <v>0</v>
      </c>
      <c r="P98" s="974">
        <v>0</v>
      </c>
      <c r="Q98" s="974">
        <v>0</v>
      </c>
      <c r="R98" s="974">
        <v>0</v>
      </c>
      <c r="S98" s="974">
        <v>0</v>
      </c>
      <c r="T98" s="974">
        <v>0</v>
      </c>
      <c r="U98" s="974">
        <v>0</v>
      </c>
      <c r="V98" s="974">
        <v>0</v>
      </c>
      <c r="W98" s="974">
        <v>0</v>
      </c>
      <c r="X98" s="974">
        <v>0</v>
      </c>
      <c r="Y98" s="974">
        <v>0</v>
      </c>
      <c r="Z98" s="974">
        <v>0</v>
      </c>
      <c r="AA98" s="974">
        <v>0</v>
      </c>
      <c r="AB98" s="974">
        <v>0</v>
      </c>
      <c r="AC98" s="974">
        <v>0</v>
      </c>
      <c r="AD98" s="974">
        <v>0</v>
      </c>
      <c r="AE98" s="974">
        <v>0</v>
      </c>
      <c r="AF98" s="974">
        <v>0</v>
      </c>
      <c r="AG98" s="974">
        <v>0</v>
      </c>
      <c r="AH98" s="974">
        <v>0</v>
      </c>
      <c r="AI98" s="974">
        <v>0</v>
      </c>
      <c r="AJ98" s="974">
        <v>0</v>
      </c>
      <c r="AK98" s="974">
        <v>0</v>
      </c>
      <c r="AL98" s="974">
        <v>0</v>
      </c>
      <c r="AM98" s="974">
        <v>0</v>
      </c>
      <c r="AN98" s="974">
        <v>0</v>
      </c>
      <c r="AO98" s="974">
        <v>0</v>
      </c>
      <c r="AP98" s="974">
        <v>0</v>
      </c>
      <c r="AQ98" s="974">
        <v>0</v>
      </c>
      <c r="AR98" s="974">
        <v>0</v>
      </c>
      <c r="AS98" s="974">
        <v>0</v>
      </c>
      <c r="AT98" s="974">
        <v>0</v>
      </c>
      <c r="AU98" s="974">
        <v>0</v>
      </c>
      <c r="AV98" s="974">
        <v>0</v>
      </c>
      <c r="AW98" s="1028">
        <v>0</v>
      </c>
      <c r="AX98" s="963"/>
      <c r="AY98" s="973">
        <v>0</v>
      </c>
      <c r="BB98" s="1030">
        <v>0</v>
      </c>
      <c r="BC98" s="1031">
        <v>0</v>
      </c>
    </row>
    <row r="99" spans="1:55">
      <c r="A99" s="963">
        <v>152</v>
      </c>
      <c r="B99" s="964">
        <v>142</v>
      </c>
      <c r="C99" s="963" t="s">
        <v>1287</v>
      </c>
      <c r="D99" s="1033" t="s">
        <v>1556</v>
      </c>
      <c r="E99" s="1026" t="s">
        <v>1557</v>
      </c>
      <c r="F99" s="1027" t="s">
        <v>1391</v>
      </c>
      <c r="G99" s="974">
        <v>0</v>
      </c>
      <c r="H99" s="974">
        <v>0</v>
      </c>
      <c r="I99" s="974">
        <v>0</v>
      </c>
      <c r="J99" s="974">
        <v>0</v>
      </c>
      <c r="K99" s="974">
        <v>0</v>
      </c>
      <c r="L99" s="974">
        <v>0</v>
      </c>
      <c r="M99" s="974">
        <v>0</v>
      </c>
      <c r="N99" s="974">
        <v>0</v>
      </c>
      <c r="O99" s="974">
        <v>0</v>
      </c>
      <c r="P99" s="974">
        <v>0</v>
      </c>
      <c r="Q99" s="974">
        <v>0</v>
      </c>
      <c r="R99" s="974">
        <v>0</v>
      </c>
      <c r="S99" s="974">
        <v>0</v>
      </c>
      <c r="T99" s="974">
        <v>0</v>
      </c>
      <c r="U99" s="974">
        <v>0</v>
      </c>
      <c r="V99" s="974">
        <v>0</v>
      </c>
      <c r="W99" s="974">
        <v>0</v>
      </c>
      <c r="X99" s="974">
        <v>0</v>
      </c>
      <c r="Y99" s="974">
        <v>0</v>
      </c>
      <c r="Z99" s="974">
        <v>0</v>
      </c>
      <c r="AA99" s="974">
        <v>0</v>
      </c>
      <c r="AB99" s="974">
        <v>0</v>
      </c>
      <c r="AC99" s="974">
        <v>0</v>
      </c>
      <c r="AD99" s="974">
        <v>0</v>
      </c>
      <c r="AE99" s="974">
        <v>0</v>
      </c>
      <c r="AF99" s="974">
        <v>0</v>
      </c>
      <c r="AG99" s="974">
        <v>0</v>
      </c>
      <c r="AH99" s="974">
        <v>0</v>
      </c>
      <c r="AI99" s="974">
        <v>0</v>
      </c>
      <c r="AJ99" s="974">
        <v>0</v>
      </c>
      <c r="AK99" s="974">
        <v>0</v>
      </c>
      <c r="AL99" s="974">
        <v>0</v>
      </c>
      <c r="AM99" s="974">
        <v>0</v>
      </c>
      <c r="AN99" s="974">
        <v>0</v>
      </c>
      <c r="AO99" s="974">
        <v>0</v>
      </c>
      <c r="AP99" s="974">
        <v>0</v>
      </c>
      <c r="AQ99" s="974">
        <v>0</v>
      </c>
      <c r="AR99" s="974">
        <v>0</v>
      </c>
      <c r="AS99" s="974">
        <v>0</v>
      </c>
      <c r="AT99" s="974">
        <v>0</v>
      </c>
      <c r="AU99" s="974">
        <v>0</v>
      </c>
      <c r="AV99" s="974">
        <v>0</v>
      </c>
      <c r="AW99" s="1028">
        <v>0</v>
      </c>
      <c r="AX99" s="963"/>
      <c r="AY99" s="973">
        <v>0</v>
      </c>
      <c r="BB99" s="1030">
        <v>0</v>
      </c>
      <c r="BC99" s="1031">
        <v>0</v>
      </c>
    </row>
    <row r="100" spans="1:55">
      <c r="A100" s="963">
        <v>153</v>
      </c>
      <c r="B100" s="964">
        <v>143</v>
      </c>
      <c r="C100" s="963" t="s">
        <v>1287</v>
      </c>
      <c r="D100" s="1033" t="s">
        <v>1558</v>
      </c>
      <c r="E100" s="1026" t="s">
        <v>1559</v>
      </c>
      <c r="F100" s="1027" t="s">
        <v>1391</v>
      </c>
      <c r="G100" s="974">
        <v>0</v>
      </c>
      <c r="H100" s="974">
        <v>0</v>
      </c>
      <c r="I100" s="974">
        <v>0</v>
      </c>
      <c r="J100" s="974">
        <v>0</v>
      </c>
      <c r="K100" s="974">
        <v>0</v>
      </c>
      <c r="L100" s="974">
        <v>0</v>
      </c>
      <c r="M100" s="974">
        <v>0</v>
      </c>
      <c r="N100" s="974">
        <v>0</v>
      </c>
      <c r="O100" s="974">
        <v>0</v>
      </c>
      <c r="P100" s="974">
        <v>0</v>
      </c>
      <c r="Q100" s="974">
        <v>0</v>
      </c>
      <c r="R100" s="974">
        <v>0</v>
      </c>
      <c r="S100" s="974">
        <v>0</v>
      </c>
      <c r="T100" s="974">
        <v>0</v>
      </c>
      <c r="U100" s="974">
        <v>0</v>
      </c>
      <c r="V100" s="974">
        <v>0</v>
      </c>
      <c r="W100" s="974">
        <v>0</v>
      </c>
      <c r="X100" s="974">
        <v>0</v>
      </c>
      <c r="Y100" s="974">
        <v>0</v>
      </c>
      <c r="Z100" s="974">
        <v>0</v>
      </c>
      <c r="AA100" s="974">
        <v>0</v>
      </c>
      <c r="AB100" s="974">
        <v>0</v>
      </c>
      <c r="AC100" s="974">
        <v>0</v>
      </c>
      <c r="AD100" s="974">
        <v>0</v>
      </c>
      <c r="AE100" s="974">
        <v>0</v>
      </c>
      <c r="AF100" s="974">
        <v>0</v>
      </c>
      <c r="AG100" s="974">
        <v>0</v>
      </c>
      <c r="AH100" s="974">
        <v>0</v>
      </c>
      <c r="AI100" s="974">
        <v>0</v>
      </c>
      <c r="AJ100" s="974">
        <v>0</v>
      </c>
      <c r="AK100" s="974">
        <v>0</v>
      </c>
      <c r="AL100" s="974">
        <v>0</v>
      </c>
      <c r="AM100" s="974">
        <v>0</v>
      </c>
      <c r="AN100" s="974">
        <v>0</v>
      </c>
      <c r="AO100" s="974">
        <v>0</v>
      </c>
      <c r="AP100" s="974">
        <v>0</v>
      </c>
      <c r="AQ100" s="974">
        <v>0</v>
      </c>
      <c r="AR100" s="974">
        <v>0</v>
      </c>
      <c r="AS100" s="974">
        <v>0</v>
      </c>
      <c r="AT100" s="974">
        <v>0</v>
      </c>
      <c r="AU100" s="974">
        <v>0</v>
      </c>
      <c r="AV100" s="974">
        <v>0</v>
      </c>
      <c r="AW100" s="1028">
        <v>0</v>
      </c>
      <c r="AX100" s="963"/>
      <c r="AY100" s="973">
        <v>0</v>
      </c>
      <c r="BB100" s="1030">
        <v>0</v>
      </c>
      <c r="BC100" s="1031">
        <v>0</v>
      </c>
    </row>
    <row r="101" spans="1:55">
      <c r="A101" s="963">
        <v>154</v>
      </c>
      <c r="B101" s="964">
        <v>144</v>
      </c>
      <c r="C101" s="963" t="s">
        <v>1287</v>
      </c>
      <c r="D101" s="1033" t="s">
        <v>1560</v>
      </c>
      <c r="E101" s="1026" t="s">
        <v>1561</v>
      </c>
      <c r="F101" s="1027" t="s">
        <v>1391</v>
      </c>
      <c r="G101" s="974">
        <v>0</v>
      </c>
      <c r="H101" s="974">
        <v>0</v>
      </c>
      <c r="I101" s="974">
        <v>0</v>
      </c>
      <c r="J101" s="974">
        <v>0</v>
      </c>
      <c r="K101" s="974">
        <v>0</v>
      </c>
      <c r="L101" s="974">
        <v>0</v>
      </c>
      <c r="M101" s="974">
        <v>0</v>
      </c>
      <c r="N101" s="974">
        <v>0</v>
      </c>
      <c r="O101" s="974">
        <v>0</v>
      </c>
      <c r="P101" s="974">
        <v>0</v>
      </c>
      <c r="Q101" s="974">
        <v>0</v>
      </c>
      <c r="R101" s="974">
        <v>0</v>
      </c>
      <c r="S101" s="974">
        <v>0</v>
      </c>
      <c r="T101" s="974">
        <v>0</v>
      </c>
      <c r="U101" s="974">
        <v>0</v>
      </c>
      <c r="V101" s="974">
        <v>0</v>
      </c>
      <c r="W101" s="974">
        <v>0</v>
      </c>
      <c r="X101" s="974">
        <v>0</v>
      </c>
      <c r="Y101" s="974">
        <v>0</v>
      </c>
      <c r="Z101" s="974">
        <v>0</v>
      </c>
      <c r="AA101" s="974">
        <v>0</v>
      </c>
      <c r="AB101" s="974">
        <v>0</v>
      </c>
      <c r="AC101" s="974">
        <v>0</v>
      </c>
      <c r="AD101" s="974">
        <v>0</v>
      </c>
      <c r="AE101" s="974">
        <v>0</v>
      </c>
      <c r="AF101" s="974">
        <v>0</v>
      </c>
      <c r="AG101" s="974">
        <v>0</v>
      </c>
      <c r="AH101" s="974">
        <v>0</v>
      </c>
      <c r="AI101" s="974">
        <v>0</v>
      </c>
      <c r="AJ101" s="974">
        <v>0</v>
      </c>
      <c r="AK101" s="974">
        <v>0</v>
      </c>
      <c r="AL101" s="974">
        <v>0</v>
      </c>
      <c r="AM101" s="974">
        <v>0</v>
      </c>
      <c r="AN101" s="974">
        <v>0</v>
      </c>
      <c r="AO101" s="974">
        <v>0</v>
      </c>
      <c r="AP101" s="974">
        <v>0</v>
      </c>
      <c r="AQ101" s="974">
        <v>0</v>
      </c>
      <c r="AR101" s="974">
        <v>0</v>
      </c>
      <c r="AS101" s="974">
        <v>0</v>
      </c>
      <c r="AT101" s="974">
        <v>0</v>
      </c>
      <c r="AU101" s="974">
        <v>0</v>
      </c>
      <c r="AV101" s="974">
        <v>0</v>
      </c>
      <c r="AW101" s="1028">
        <v>0</v>
      </c>
      <c r="AX101" s="963"/>
      <c r="AY101" s="973">
        <v>0</v>
      </c>
      <c r="BB101" s="1030">
        <v>0</v>
      </c>
      <c r="BC101" s="1031">
        <v>0</v>
      </c>
    </row>
    <row r="102" spans="1:55">
      <c r="A102" s="963">
        <v>155</v>
      </c>
      <c r="B102" s="964">
        <v>145</v>
      </c>
      <c r="C102" s="963" t="s">
        <v>1287</v>
      </c>
      <c r="D102" s="1033" t="s">
        <v>1562</v>
      </c>
      <c r="E102" s="1026" t="s">
        <v>1563</v>
      </c>
      <c r="F102" s="1027" t="s">
        <v>1391</v>
      </c>
      <c r="G102" s="974">
        <v>0</v>
      </c>
      <c r="H102" s="974">
        <v>0</v>
      </c>
      <c r="I102" s="974">
        <v>0</v>
      </c>
      <c r="J102" s="974">
        <v>0</v>
      </c>
      <c r="K102" s="974">
        <v>0</v>
      </c>
      <c r="L102" s="974">
        <v>0</v>
      </c>
      <c r="M102" s="974">
        <v>0</v>
      </c>
      <c r="N102" s="974">
        <v>0</v>
      </c>
      <c r="O102" s="974">
        <v>0</v>
      </c>
      <c r="P102" s="974">
        <v>0</v>
      </c>
      <c r="Q102" s="974">
        <v>0</v>
      </c>
      <c r="R102" s="974">
        <v>0</v>
      </c>
      <c r="S102" s="974">
        <v>0</v>
      </c>
      <c r="T102" s="974">
        <v>0</v>
      </c>
      <c r="U102" s="974">
        <v>0</v>
      </c>
      <c r="V102" s="974">
        <v>0</v>
      </c>
      <c r="W102" s="974">
        <v>0</v>
      </c>
      <c r="X102" s="974">
        <v>0</v>
      </c>
      <c r="Y102" s="974">
        <v>0</v>
      </c>
      <c r="Z102" s="974">
        <v>0</v>
      </c>
      <c r="AA102" s="974">
        <v>0</v>
      </c>
      <c r="AB102" s="974">
        <v>0</v>
      </c>
      <c r="AC102" s="974">
        <v>0</v>
      </c>
      <c r="AD102" s="974">
        <v>0</v>
      </c>
      <c r="AE102" s="974">
        <v>0</v>
      </c>
      <c r="AF102" s="974">
        <v>0</v>
      </c>
      <c r="AG102" s="974">
        <v>0</v>
      </c>
      <c r="AH102" s="974">
        <v>0</v>
      </c>
      <c r="AI102" s="974">
        <v>0</v>
      </c>
      <c r="AJ102" s="974">
        <v>0</v>
      </c>
      <c r="AK102" s="974">
        <v>0</v>
      </c>
      <c r="AL102" s="974">
        <v>0</v>
      </c>
      <c r="AM102" s="974">
        <v>0</v>
      </c>
      <c r="AN102" s="974">
        <v>0</v>
      </c>
      <c r="AO102" s="974">
        <v>0</v>
      </c>
      <c r="AP102" s="974">
        <v>0</v>
      </c>
      <c r="AQ102" s="974">
        <v>0</v>
      </c>
      <c r="AR102" s="974">
        <v>0</v>
      </c>
      <c r="AS102" s="974">
        <v>0</v>
      </c>
      <c r="AT102" s="974">
        <v>0</v>
      </c>
      <c r="AU102" s="974">
        <v>0</v>
      </c>
      <c r="AV102" s="974">
        <v>0</v>
      </c>
      <c r="AW102" s="1028">
        <v>0</v>
      </c>
      <c r="AX102" s="963"/>
      <c r="AY102" s="973">
        <v>0</v>
      </c>
      <c r="BB102" s="1030">
        <v>0</v>
      </c>
      <c r="BC102" s="1031">
        <v>0</v>
      </c>
    </row>
    <row r="103" spans="1:55">
      <c r="A103" s="963">
        <v>158</v>
      </c>
      <c r="B103" s="964">
        <v>148</v>
      </c>
      <c r="C103" s="963" t="s">
        <v>1287</v>
      </c>
      <c r="D103" s="1033" t="s">
        <v>1564</v>
      </c>
      <c r="E103" s="1026" t="s">
        <v>1565</v>
      </c>
      <c r="F103" s="1027" t="s">
        <v>1391</v>
      </c>
      <c r="G103" s="974">
        <v>0</v>
      </c>
      <c r="H103" s="974">
        <v>0</v>
      </c>
      <c r="I103" s="974">
        <v>0</v>
      </c>
      <c r="J103" s="974">
        <v>0</v>
      </c>
      <c r="K103" s="974">
        <v>0</v>
      </c>
      <c r="L103" s="974">
        <v>0</v>
      </c>
      <c r="M103" s="974">
        <v>0</v>
      </c>
      <c r="N103" s="974">
        <v>0</v>
      </c>
      <c r="O103" s="974">
        <v>0</v>
      </c>
      <c r="P103" s="974">
        <v>0</v>
      </c>
      <c r="Q103" s="974">
        <v>0</v>
      </c>
      <c r="R103" s="974">
        <v>0</v>
      </c>
      <c r="S103" s="974">
        <v>0</v>
      </c>
      <c r="T103" s="974">
        <v>0</v>
      </c>
      <c r="U103" s="974">
        <v>0</v>
      </c>
      <c r="V103" s="974">
        <v>0</v>
      </c>
      <c r="W103" s="974">
        <v>0</v>
      </c>
      <c r="X103" s="974">
        <v>0</v>
      </c>
      <c r="Y103" s="974">
        <v>0</v>
      </c>
      <c r="Z103" s="974">
        <v>0</v>
      </c>
      <c r="AA103" s="974">
        <v>0</v>
      </c>
      <c r="AB103" s="974">
        <v>0</v>
      </c>
      <c r="AC103" s="974">
        <v>0</v>
      </c>
      <c r="AD103" s="974">
        <v>0</v>
      </c>
      <c r="AE103" s="974">
        <v>0</v>
      </c>
      <c r="AF103" s="974">
        <v>0</v>
      </c>
      <c r="AG103" s="974">
        <v>0</v>
      </c>
      <c r="AH103" s="974">
        <v>0</v>
      </c>
      <c r="AI103" s="974">
        <v>0</v>
      </c>
      <c r="AJ103" s="974">
        <v>0</v>
      </c>
      <c r="AK103" s="974">
        <v>0</v>
      </c>
      <c r="AL103" s="974">
        <v>0</v>
      </c>
      <c r="AM103" s="974">
        <v>0</v>
      </c>
      <c r="AN103" s="974">
        <v>0</v>
      </c>
      <c r="AO103" s="974">
        <v>0</v>
      </c>
      <c r="AP103" s="974">
        <v>0</v>
      </c>
      <c r="AQ103" s="974">
        <v>0</v>
      </c>
      <c r="AR103" s="974">
        <v>0</v>
      </c>
      <c r="AS103" s="974">
        <v>0</v>
      </c>
      <c r="AT103" s="974">
        <v>0</v>
      </c>
      <c r="AU103" s="974">
        <v>0</v>
      </c>
      <c r="AV103" s="974">
        <v>0</v>
      </c>
      <c r="AW103" s="1028">
        <v>0</v>
      </c>
      <c r="AX103" s="963"/>
      <c r="AY103" s="973">
        <v>0</v>
      </c>
      <c r="BB103" s="1030">
        <v>0</v>
      </c>
      <c r="BC103" s="1031">
        <v>0</v>
      </c>
    </row>
    <row r="104" spans="1:55">
      <c r="A104" s="963">
        <v>159</v>
      </c>
      <c r="B104" s="964">
        <v>149</v>
      </c>
      <c r="C104" s="963" t="s">
        <v>1287</v>
      </c>
      <c r="D104" s="1033" t="s">
        <v>1566</v>
      </c>
      <c r="E104" s="1026" t="s">
        <v>1567</v>
      </c>
      <c r="F104" s="1027" t="s">
        <v>1391</v>
      </c>
      <c r="G104" s="974">
        <v>0</v>
      </c>
      <c r="H104" s="974">
        <v>0</v>
      </c>
      <c r="I104" s="974">
        <v>0</v>
      </c>
      <c r="J104" s="974">
        <v>0</v>
      </c>
      <c r="K104" s="974">
        <v>0</v>
      </c>
      <c r="L104" s="974">
        <v>0</v>
      </c>
      <c r="M104" s="974">
        <v>0</v>
      </c>
      <c r="N104" s="974">
        <v>0</v>
      </c>
      <c r="O104" s="974">
        <v>0</v>
      </c>
      <c r="P104" s="974">
        <v>0</v>
      </c>
      <c r="Q104" s="974">
        <v>0</v>
      </c>
      <c r="R104" s="974">
        <v>0</v>
      </c>
      <c r="S104" s="974">
        <v>0</v>
      </c>
      <c r="T104" s="974">
        <v>0</v>
      </c>
      <c r="U104" s="974">
        <v>0</v>
      </c>
      <c r="V104" s="974">
        <v>0</v>
      </c>
      <c r="W104" s="974">
        <v>0</v>
      </c>
      <c r="X104" s="974">
        <v>0</v>
      </c>
      <c r="Y104" s="974">
        <v>0</v>
      </c>
      <c r="Z104" s="974">
        <v>0</v>
      </c>
      <c r="AA104" s="974">
        <v>0</v>
      </c>
      <c r="AB104" s="974">
        <v>0</v>
      </c>
      <c r="AC104" s="974">
        <v>0</v>
      </c>
      <c r="AD104" s="974">
        <v>0</v>
      </c>
      <c r="AE104" s="974">
        <v>0</v>
      </c>
      <c r="AF104" s="974">
        <v>0</v>
      </c>
      <c r="AG104" s="974">
        <v>0</v>
      </c>
      <c r="AH104" s="974">
        <v>0</v>
      </c>
      <c r="AI104" s="974">
        <v>0</v>
      </c>
      <c r="AJ104" s="974">
        <v>0</v>
      </c>
      <c r="AK104" s="974">
        <v>0</v>
      </c>
      <c r="AL104" s="974">
        <v>0</v>
      </c>
      <c r="AM104" s="974">
        <v>0</v>
      </c>
      <c r="AN104" s="974">
        <v>0</v>
      </c>
      <c r="AO104" s="974">
        <v>0</v>
      </c>
      <c r="AP104" s="974">
        <v>0</v>
      </c>
      <c r="AQ104" s="974">
        <v>0</v>
      </c>
      <c r="AR104" s="974">
        <v>0</v>
      </c>
      <c r="AS104" s="974">
        <v>0</v>
      </c>
      <c r="AT104" s="974">
        <v>0</v>
      </c>
      <c r="AU104" s="974">
        <v>0</v>
      </c>
      <c r="AV104" s="974">
        <v>0</v>
      </c>
      <c r="AW104" s="1028">
        <v>0</v>
      </c>
      <c r="AX104" s="963"/>
      <c r="AY104" s="973">
        <v>0</v>
      </c>
      <c r="BB104" s="1030">
        <v>0</v>
      </c>
      <c r="BC104" s="1031">
        <v>0</v>
      </c>
    </row>
    <row r="105" spans="1:55">
      <c r="A105" s="963">
        <v>160</v>
      </c>
      <c r="B105" s="964">
        <v>150</v>
      </c>
      <c r="C105" s="963" t="s">
        <v>1287</v>
      </c>
      <c r="D105" s="1033" t="s">
        <v>1568</v>
      </c>
      <c r="E105" s="1026" t="s">
        <v>1569</v>
      </c>
      <c r="F105" s="1027" t="s">
        <v>1391</v>
      </c>
      <c r="G105" s="974">
        <v>0</v>
      </c>
      <c r="H105" s="974">
        <v>0</v>
      </c>
      <c r="I105" s="974">
        <v>0</v>
      </c>
      <c r="J105" s="974">
        <v>0</v>
      </c>
      <c r="K105" s="974">
        <v>0</v>
      </c>
      <c r="L105" s="974">
        <v>0</v>
      </c>
      <c r="M105" s="974">
        <v>0</v>
      </c>
      <c r="N105" s="974">
        <v>0</v>
      </c>
      <c r="O105" s="974">
        <v>0</v>
      </c>
      <c r="P105" s="974">
        <v>0</v>
      </c>
      <c r="Q105" s="974">
        <v>0</v>
      </c>
      <c r="R105" s="974">
        <v>0</v>
      </c>
      <c r="S105" s="974">
        <v>0</v>
      </c>
      <c r="T105" s="974">
        <v>0</v>
      </c>
      <c r="U105" s="974">
        <v>0</v>
      </c>
      <c r="V105" s="974">
        <v>0</v>
      </c>
      <c r="W105" s="974">
        <v>0</v>
      </c>
      <c r="X105" s="974">
        <v>0</v>
      </c>
      <c r="Y105" s="974">
        <v>0</v>
      </c>
      <c r="Z105" s="974">
        <v>0</v>
      </c>
      <c r="AA105" s="974">
        <v>0</v>
      </c>
      <c r="AB105" s="974">
        <v>0</v>
      </c>
      <c r="AC105" s="974">
        <v>0</v>
      </c>
      <c r="AD105" s="974">
        <v>0</v>
      </c>
      <c r="AE105" s="974">
        <v>0</v>
      </c>
      <c r="AF105" s="974">
        <v>0</v>
      </c>
      <c r="AG105" s="974">
        <v>0</v>
      </c>
      <c r="AH105" s="974">
        <v>0</v>
      </c>
      <c r="AI105" s="974">
        <v>0</v>
      </c>
      <c r="AJ105" s="974">
        <v>0</v>
      </c>
      <c r="AK105" s="974">
        <v>0</v>
      </c>
      <c r="AL105" s="974">
        <v>0</v>
      </c>
      <c r="AM105" s="974">
        <v>0</v>
      </c>
      <c r="AN105" s="974">
        <v>0</v>
      </c>
      <c r="AO105" s="974">
        <v>0</v>
      </c>
      <c r="AP105" s="974">
        <v>0</v>
      </c>
      <c r="AQ105" s="974">
        <v>0</v>
      </c>
      <c r="AR105" s="974">
        <v>0</v>
      </c>
      <c r="AS105" s="974">
        <v>0</v>
      </c>
      <c r="AT105" s="974">
        <v>0</v>
      </c>
      <c r="AU105" s="974">
        <v>0</v>
      </c>
      <c r="AV105" s="974">
        <v>0</v>
      </c>
      <c r="AW105" s="1028">
        <v>0</v>
      </c>
      <c r="AX105" s="963"/>
      <c r="AY105" s="973">
        <v>0</v>
      </c>
      <c r="BB105" s="1030">
        <v>0</v>
      </c>
      <c r="BC105" s="1031">
        <v>0</v>
      </c>
    </row>
    <row r="106" spans="1:55">
      <c r="A106" s="963">
        <v>161</v>
      </c>
      <c r="B106" s="964">
        <v>151</v>
      </c>
      <c r="C106" s="963" t="s">
        <v>1287</v>
      </c>
      <c r="D106" s="1033" t="s">
        <v>1570</v>
      </c>
      <c r="E106" s="1026" t="s">
        <v>1571</v>
      </c>
      <c r="F106" s="1027" t="s">
        <v>1391</v>
      </c>
      <c r="G106" s="974">
        <v>0</v>
      </c>
      <c r="H106" s="974">
        <v>0</v>
      </c>
      <c r="I106" s="974">
        <v>0</v>
      </c>
      <c r="J106" s="974">
        <v>0</v>
      </c>
      <c r="K106" s="974">
        <v>0</v>
      </c>
      <c r="L106" s="974">
        <v>0</v>
      </c>
      <c r="M106" s="974">
        <v>0</v>
      </c>
      <c r="N106" s="974">
        <v>0</v>
      </c>
      <c r="O106" s="974">
        <v>0</v>
      </c>
      <c r="P106" s="974">
        <v>0</v>
      </c>
      <c r="Q106" s="974">
        <v>0</v>
      </c>
      <c r="R106" s="974">
        <v>0</v>
      </c>
      <c r="S106" s="974">
        <v>0</v>
      </c>
      <c r="T106" s="974">
        <v>0</v>
      </c>
      <c r="U106" s="974">
        <v>0</v>
      </c>
      <c r="V106" s="974">
        <v>0</v>
      </c>
      <c r="W106" s="974">
        <v>0</v>
      </c>
      <c r="X106" s="974">
        <v>0</v>
      </c>
      <c r="Y106" s="974">
        <v>0</v>
      </c>
      <c r="Z106" s="974">
        <v>0</v>
      </c>
      <c r="AA106" s="974">
        <v>0</v>
      </c>
      <c r="AB106" s="974">
        <v>0</v>
      </c>
      <c r="AC106" s="974">
        <v>0</v>
      </c>
      <c r="AD106" s="974">
        <v>0</v>
      </c>
      <c r="AE106" s="974">
        <v>0</v>
      </c>
      <c r="AF106" s="974">
        <v>0</v>
      </c>
      <c r="AG106" s="974">
        <v>0</v>
      </c>
      <c r="AH106" s="974">
        <v>0</v>
      </c>
      <c r="AI106" s="974">
        <v>0</v>
      </c>
      <c r="AJ106" s="974">
        <v>0</v>
      </c>
      <c r="AK106" s="974">
        <v>0</v>
      </c>
      <c r="AL106" s="974">
        <v>0</v>
      </c>
      <c r="AM106" s="974">
        <v>0</v>
      </c>
      <c r="AN106" s="974">
        <v>0</v>
      </c>
      <c r="AO106" s="974">
        <v>0</v>
      </c>
      <c r="AP106" s="974">
        <v>0</v>
      </c>
      <c r="AQ106" s="974">
        <v>0</v>
      </c>
      <c r="AR106" s="974">
        <v>0</v>
      </c>
      <c r="AS106" s="974">
        <v>0</v>
      </c>
      <c r="AT106" s="974">
        <v>0</v>
      </c>
      <c r="AU106" s="974">
        <v>0</v>
      </c>
      <c r="AV106" s="974">
        <v>0</v>
      </c>
      <c r="AW106" s="1028">
        <v>0</v>
      </c>
      <c r="AX106" s="963"/>
      <c r="AY106" s="973">
        <v>0</v>
      </c>
      <c r="BB106" s="1030">
        <v>0</v>
      </c>
      <c r="BC106" s="1031">
        <v>0</v>
      </c>
    </row>
    <row r="107" spans="1:55">
      <c r="A107" s="963">
        <v>162</v>
      </c>
      <c r="B107" s="964">
        <v>152</v>
      </c>
      <c r="C107" s="963" t="s">
        <v>1287</v>
      </c>
      <c r="D107" s="1033" t="s">
        <v>1572</v>
      </c>
      <c r="E107" s="1026" t="s">
        <v>1573</v>
      </c>
      <c r="F107" s="1027" t="s">
        <v>1391</v>
      </c>
      <c r="G107" s="974">
        <v>0</v>
      </c>
      <c r="H107" s="974">
        <v>0</v>
      </c>
      <c r="I107" s="974">
        <v>0</v>
      </c>
      <c r="J107" s="974">
        <v>0</v>
      </c>
      <c r="K107" s="974">
        <v>0</v>
      </c>
      <c r="L107" s="974">
        <v>0</v>
      </c>
      <c r="M107" s="974">
        <v>0</v>
      </c>
      <c r="N107" s="974">
        <v>0</v>
      </c>
      <c r="O107" s="974">
        <v>0</v>
      </c>
      <c r="P107" s="974">
        <v>0</v>
      </c>
      <c r="Q107" s="974">
        <v>0</v>
      </c>
      <c r="R107" s="974">
        <v>0</v>
      </c>
      <c r="S107" s="974">
        <v>0</v>
      </c>
      <c r="T107" s="974">
        <v>0</v>
      </c>
      <c r="U107" s="974">
        <v>0</v>
      </c>
      <c r="V107" s="974">
        <v>0</v>
      </c>
      <c r="W107" s="974">
        <v>0</v>
      </c>
      <c r="X107" s="974">
        <v>0</v>
      </c>
      <c r="Y107" s="974">
        <v>0</v>
      </c>
      <c r="Z107" s="974">
        <v>0</v>
      </c>
      <c r="AA107" s="974">
        <v>0</v>
      </c>
      <c r="AB107" s="974">
        <v>0</v>
      </c>
      <c r="AC107" s="974">
        <v>0</v>
      </c>
      <c r="AD107" s="974">
        <v>0</v>
      </c>
      <c r="AE107" s="974">
        <v>0</v>
      </c>
      <c r="AF107" s="974">
        <v>0</v>
      </c>
      <c r="AG107" s="974">
        <v>0</v>
      </c>
      <c r="AH107" s="974">
        <v>0</v>
      </c>
      <c r="AI107" s="974">
        <v>0</v>
      </c>
      <c r="AJ107" s="974">
        <v>0</v>
      </c>
      <c r="AK107" s="974">
        <v>0</v>
      </c>
      <c r="AL107" s="974">
        <v>0</v>
      </c>
      <c r="AM107" s="974">
        <v>0</v>
      </c>
      <c r="AN107" s="974">
        <v>0</v>
      </c>
      <c r="AO107" s="974">
        <v>0</v>
      </c>
      <c r="AP107" s="974">
        <v>0</v>
      </c>
      <c r="AQ107" s="974">
        <v>0</v>
      </c>
      <c r="AR107" s="974">
        <v>0</v>
      </c>
      <c r="AS107" s="974">
        <v>0</v>
      </c>
      <c r="AT107" s="974">
        <v>0</v>
      </c>
      <c r="AU107" s="974">
        <v>0</v>
      </c>
      <c r="AV107" s="974">
        <v>0</v>
      </c>
      <c r="AW107" s="1028">
        <v>0</v>
      </c>
      <c r="AX107" s="963"/>
      <c r="AY107" s="973">
        <v>0</v>
      </c>
      <c r="BB107" s="1030">
        <v>0</v>
      </c>
      <c r="BC107" s="1031">
        <v>0</v>
      </c>
    </row>
    <row r="108" spans="1:55">
      <c r="A108" s="963">
        <v>163</v>
      </c>
      <c r="B108" s="964">
        <v>153</v>
      </c>
      <c r="C108" s="963" t="s">
        <v>1287</v>
      </c>
      <c r="D108" s="1033" t="s">
        <v>1574</v>
      </c>
      <c r="E108" s="1026" t="s">
        <v>1575</v>
      </c>
      <c r="F108" s="1027" t="s">
        <v>1391</v>
      </c>
      <c r="G108" s="974">
        <v>0</v>
      </c>
      <c r="H108" s="974">
        <v>0</v>
      </c>
      <c r="I108" s="974">
        <v>0</v>
      </c>
      <c r="J108" s="974">
        <v>0</v>
      </c>
      <c r="K108" s="974">
        <v>0</v>
      </c>
      <c r="L108" s="974">
        <v>0</v>
      </c>
      <c r="M108" s="974">
        <v>0</v>
      </c>
      <c r="N108" s="974">
        <v>0</v>
      </c>
      <c r="O108" s="974">
        <v>0</v>
      </c>
      <c r="P108" s="974">
        <v>0</v>
      </c>
      <c r="Q108" s="974">
        <v>0</v>
      </c>
      <c r="R108" s="974">
        <v>0</v>
      </c>
      <c r="S108" s="974">
        <v>0</v>
      </c>
      <c r="T108" s="974">
        <v>0</v>
      </c>
      <c r="U108" s="974">
        <v>0</v>
      </c>
      <c r="V108" s="974">
        <v>0</v>
      </c>
      <c r="W108" s="974">
        <v>0</v>
      </c>
      <c r="X108" s="974">
        <v>0</v>
      </c>
      <c r="Y108" s="974">
        <v>0</v>
      </c>
      <c r="Z108" s="974">
        <v>0</v>
      </c>
      <c r="AA108" s="974">
        <v>0</v>
      </c>
      <c r="AB108" s="974">
        <v>0</v>
      </c>
      <c r="AC108" s="974">
        <v>0</v>
      </c>
      <c r="AD108" s="974">
        <v>0</v>
      </c>
      <c r="AE108" s="974">
        <v>0</v>
      </c>
      <c r="AF108" s="974">
        <v>0</v>
      </c>
      <c r="AG108" s="974">
        <v>0</v>
      </c>
      <c r="AH108" s="974">
        <v>0</v>
      </c>
      <c r="AI108" s="974">
        <v>0</v>
      </c>
      <c r="AJ108" s="974">
        <v>0</v>
      </c>
      <c r="AK108" s="974">
        <v>0</v>
      </c>
      <c r="AL108" s="974">
        <v>0</v>
      </c>
      <c r="AM108" s="974">
        <v>0</v>
      </c>
      <c r="AN108" s="974">
        <v>0</v>
      </c>
      <c r="AO108" s="974">
        <v>0</v>
      </c>
      <c r="AP108" s="974">
        <v>0</v>
      </c>
      <c r="AQ108" s="974">
        <v>0</v>
      </c>
      <c r="AR108" s="974">
        <v>0</v>
      </c>
      <c r="AS108" s="974">
        <v>0</v>
      </c>
      <c r="AT108" s="974">
        <v>0</v>
      </c>
      <c r="AU108" s="974">
        <v>0</v>
      </c>
      <c r="AV108" s="974">
        <v>0</v>
      </c>
      <c r="AW108" s="1028">
        <v>0</v>
      </c>
      <c r="AX108" s="963"/>
      <c r="AY108" s="973">
        <v>0</v>
      </c>
      <c r="BB108" s="1030">
        <v>0</v>
      </c>
      <c r="BC108" s="1031">
        <v>0</v>
      </c>
    </row>
    <row r="109" spans="1:55">
      <c r="A109" s="963">
        <v>164</v>
      </c>
      <c r="B109" s="964">
        <v>154</v>
      </c>
      <c r="C109" s="963" t="s">
        <v>1287</v>
      </c>
      <c r="D109" s="1033" t="s">
        <v>1576</v>
      </c>
      <c r="E109" s="1026" t="s">
        <v>1577</v>
      </c>
      <c r="F109" s="1027" t="s">
        <v>1391</v>
      </c>
      <c r="G109" s="974">
        <v>0</v>
      </c>
      <c r="H109" s="974">
        <v>0</v>
      </c>
      <c r="I109" s="974">
        <v>0</v>
      </c>
      <c r="J109" s="974">
        <v>0</v>
      </c>
      <c r="K109" s="974">
        <v>0</v>
      </c>
      <c r="L109" s="974">
        <v>0</v>
      </c>
      <c r="M109" s="974">
        <v>0</v>
      </c>
      <c r="N109" s="974">
        <v>0</v>
      </c>
      <c r="O109" s="974">
        <v>0</v>
      </c>
      <c r="P109" s="974">
        <v>0</v>
      </c>
      <c r="Q109" s="974">
        <v>0</v>
      </c>
      <c r="R109" s="974">
        <v>0</v>
      </c>
      <c r="S109" s="974">
        <v>0</v>
      </c>
      <c r="T109" s="974">
        <v>0</v>
      </c>
      <c r="U109" s="974">
        <v>0</v>
      </c>
      <c r="V109" s="974">
        <v>0</v>
      </c>
      <c r="W109" s="974">
        <v>0</v>
      </c>
      <c r="X109" s="974">
        <v>0</v>
      </c>
      <c r="Y109" s="974">
        <v>0</v>
      </c>
      <c r="Z109" s="974">
        <v>0</v>
      </c>
      <c r="AA109" s="974">
        <v>0</v>
      </c>
      <c r="AB109" s="974">
        <v>0</v>
      </c>
      <c r="AC109" s="974">
        <v>0</v>
      </c>
      <c r="AD109" s="974">
        <v>0</v>
      </c>
      <c r="AE109" s="974">
        <v>0</v>
      </c>
      <c r="AF109" s="974">
        <v>0</v>
      </c>
      <c r="AG109" s="974">
        <v>0</v>
      </c>
      <c r="AH109" s="974">
        <v>0</v>
      </c>
      <c r="AI109" s="974">
        <v>0</v>
      </c>
      <c r="AJ109" s="974">
        <v>0</v>
      </c>
      <c r="AK109" s="974">
        <v>0</v>
      </c>
      <c r="AL109" s="974">
        <v>0</v>
      </c>
      <c r="AM109" s="974">
        <v>0</v>
      </c>
      <c r="AN109" s="974">
        <v>0</v>
      </c>
      <c r="AO109" s="974">
        <v>0</v>
      </c>
      <c r="AP109" s="974">
        <v>0</v>
      </c>
      <c r="AQ109" s="974">
        <v>0</v>
      </c>
      <c r="AR109" s="974">
        <v>0</v>
      </c>
      <c r="AS109" s="974">
        <v>0</v>
      </c>
      <c r="AT109" s="974">
        <v>0</v>
      </c>
      <c r="AU109" s="974">
        <v>0</v>
      </c>
      <c r="AV109" s="974">
        <v>0</v>
      </c>
      <c r="AW109" s="1028">
        <v>0</v>
      </c>
      <c r="AX109" s="963"/>
      <c r="AY109" s="973">
        <v>0</v>
      </c>
      <c r="BB109" s="1030">
        <v>0</v>
      </c>
      <c r="BC109" s="1031">
        <v>0</v>
      </c>
    </row>
    <row r="110" spans="1:55">
      <c r="A110" s="963">
        <v>165</v>
      </c>
      <c r="B110" s="964">
        <v>155</v>
      </c>
      <c r="C110" s="963" t="s">
        <v>1287</v>
      </c>
      <c r="D110" s="1033" t="s">
        <v>1578</v>
      </c>
      <c r="E110" s="1026" t="s">
        <v>1579</v>
      </c>
      <c r="F110" s="1027" t="s">
        <v>1391</v>
      </c>
      <c r="G110" s="974">
        <v>0</v>
      </c>
      <c r="H110" s="974">
        <v>0</v>
      </c>
      <c r="I110" s="974">
        <v>0</v>
      </c>
      <c r="J110" s="974">
        <v>0</v>
      </c>
      <c r="K110" s="974">
        <v>0</v>
      </c>
      <c r="L110" s="974">
        <v>0</v>
      </c>
      <c r="M110" s="974">
        <v>0</v>
      </c>
      <c r="N110" s="974">
        <v>0</v>
      </c>
      <c r="O110" s="974">
        <v>0</v>
      </c>
      <c r="P110" s="974">
        <v>0</v>
      </c>
      <c r="Q110" s="974">
        <v>0</v>
      </c>
      <c r="R110" s="974">
        <v>0</v>
      </c>
      <c r="S110" s="974">
        <v>0</v>
      </c>
      <c r="T110" s="974">
        <v>0</v>
      </c>
      <c r="U110" s="974">
        <v>0</v>
      </c>
      <c r="V110" s="974">
        <v>0</v>
      </c>
      <c r="W110" s="974">
        <v>0</v>
      </c>
      <c r="X110" s="974">
        <v>0</v>
      </c>
      <c r="Y110" s="974">
        <v>0</v>
      </c>
      <c r="Z110" s="974">
        <v>0</v>
      </c>
      <c r="AA110" s="974">
        <v>0</v>
      </c>
      <c r="AB110" s="974">
        <v>0</v>
      </c>
      <c r="AC110" s="974">
        <v>0</v>
      </c>
      <c r="AD110" s="974">
        <v>0</v>
      </c>
      <c r="AE110" s="974">
        <v>0</v>
      </c>
      <c r="AF110" s="974">
        <v>0</v>
      </c>
      <c r="AG110" s="974">
        <v>0</v>
      </c>
      <c r="AH110" s="974">
        <v>0</v>
      </c>
      <c r="AI110" s="974">
        <v>0</v>
      </c>
      <c r="AJ110" s="974">
        <v>0</v>
      </c>
      <c r="AK110" s="974">
        <v>0</v>
      </c>
      <c r="AL110" s="974">
        <v>0</v>
      </c>
      <c r="AM110" s="974">
        <v>0</v>
      </c>
      <c r="AN110" s="974">
        <v>0</v>
      </c>
      <c r="AO110" s="974">
        <v>0</v>
      </c>
      <c r="AP110" s="974">
        <v>0</v>
      </c>
      <c r="AQ110" s="974">
        <v>0</v>
      </c>
      <c r="AR110" s="974">
        <v>0</v>
      </c>
      <c r="AS110" s="974">
        <v>0</v>
      </c>
      <c r="AT110" s="974">
        <v>0</v>
      </c>
      <c r="AU110" s="974">
        <v>0</v>
      </c>
      <c r="AV110" s="974">
        <v>0</v>
      </c>
      <c r="AW110" s="1028">
        <v>0</v>
      </c>
      <c r="AX110" s="963"/>
      <c r="AY110" s="973">
        <v>0</v>
      </c>
      <c r="BB110" s="1030">
        <v>0</v>
      </c>
      <c r="BC110" s="1031">
        <v>0</v>
      </c>
    </row>
    <row r="111" spans="1:55">
      <c r="A111" s="963">
        <v>166</v>
      </c>
      <c r="B111" s="964">
        <v>156</v>
      </c>
      <c r="C111" s="963" t="s">
        <v>1287</v>
      </c>
      <c r="D111" s="1033" t="s">
        <v>1580</v>
      </c>
      <c r="E111" s="1026" t="s">
        <v>1581</v>
      </c>
      <c r="F111" s="1027" t="s">
        <v>1391</v>
      </c>
      <c r="G111" s="974">
        <v>0</v>
      </c>
      <c r="H111" s="974">
        <v>0</v>
      </c>
      <c r="I111" s="974">
        <v>0</v>
      </c>
      <c r="J111" s="974">
        <v>0</v>
      </c>
      <c r="K111" s="974">
        <v>0</v>
      </c>
      <c r="L111" s="974">
        <v>0</v>
      </c>
      <c r="M111" s="974">
        <v>0</v>
      </c>
      <c r="N111" s="974">
        <v>0</v>
      </c>
      <c r="O111" s="974">
        <v>0</v>
      </c>
      <c r="P111" s="974">
        <v>0</v>
      </c>
      <c r="Q111" s="974">
        <v>0</v>
      </c>
      <c r="R111" s="974">
        <v>0</v>
      </c>
      <c r="S111" s="974">
        <v>0</v>
      </c>
      <c r="T111" s="974">
        <v>0</v>
      </c>
      <c r="U111" s="974">
        <v>0</v>
      </c>
      <c r="V111" s="974">
        <v>0</v>
      </c>
      <c r="W111" s="974">
        <v>0</v>
      </c>
      <c r="X111" s="974">
        <v>0</v>
      </c>
      <c r="Y111" s="974">
        <v>0</v>
      </c>
      <c r="Z111" s="974">
        <v>0</v>
      </c>
      <c r="AA111" s="974">
        <v>0</v>
      </c>
      <c r="AB111" s="974">
        <v>0</v>
      </c>
      <c r="AC111" s="974">
        <v>0</v>
      </c>
      <c r="AD111" s="974">
        <v>0</v>
      </c>
      <c r="AE111" s="974">
        <v>0</v>
      </c>
      <c r="AF111" s="974">
        <v>0</v>
      </c>
      <c r="AG111" s="974">
        <v>0</v>
      </c>
      <c r="AH111" s="974">
        <v>0</v>
      </c>
      <c r="AI111" s="974">
        <v>0</v>
      </c>
      <c r="AJ111" s="974">
        <v>0</v>
      </c>
      <c r="AK111" s="974">
        <v>0</v>
      </c>
      <c r="AL111" s="974">
        <v>0</v>
      </c>
      <c r="AM111" s="974">
        <v>0</v>
      </c>
      <c r="AN111" s="974">
        <v>0</v>
      </c>
      <c r="AO111" s="974">
        <v>0</v>
      </c>
      <c r="AP111" s="974">
        <v>0</v>
      </c>
      <c r="AQ111" s="974">
        <v>0</v>
      </c>
      <c r="AR111" s="974">
        <v>0</v>
      </c>
      <c r="AS111" s="974">
        <v>0</v>
      </c>
      <c r="AT111" s="974">
        <v>0</v>
      </c>
      <c r="AU111" s="974">
        <v>0</v>
      </c>
      <c r="AV111" s="974">
        <v>0</v>
      </c>
      <c r="AW111" s="1028">
        <v>0</v>
      </c>
      <c r="AX111" s="963"/>
      <c r="AY111" s="973">
        <v>0</v>
      </c>
      <c r="BB111" s="1030">
        <v>0</v>
      </c>
      <c r="BC111" s="1031">
        <v>0</v>
      </c>
    </row>
    <row r="112" spans="1:55">
      <c r="A112" s="963">
        <v>167</v>
      </c>
      <c r="B112" s="964">
        <v>157</v>
      </c>
      <c r="C112" s="963" t="s">
        <v>1287</v>
      </c>
      <c r="D112" s="1033" t="s">
        <v>1582</v>
      </c>
      <c r="E112" s="1026" t="s">
        <v>1583</v>
      </c>
      <c r="F112" s="1027" t="s">
        <v>1391</v>
      </c>
      <c r="G112" s="974">
        <v>0</v>
      </c>
      <c r="H112" s="974">
        <v>0</v>
      </c>
      <c r="I112" s="974">
        <v>0</v>
      </c>
      <c r="J112" s="974">
        <v>0</v>
      </c>
      <c r="K112" s="974">
        <v>0</v>
      </c>
      <c r="L112" s="974">
        <v>0</v>
      </c>
      <c r="M112" s="974">
        <v>0</v>
      </c>
      <c r="N112" s="974">
        <v>0</v>
      </c>
      <c r="O112" s="974">
        <v>0</v>
      </c>
      <c r="P112" s="974">
        <v>0</v>
      </c>
      <c r="Q112" s="974">
        <v>0</v>
      </c>
      <c r="R112" s="974">
        <v>0</v>
      </c>
      <c r="S112" s="974">
        <v>0</v>
      </c>
      <c r="T112" s="974">
        <v>0</v>
      </c>
      <c r="U112" s="974">
        <v>0</v>
      </c>
      <c r="V112" s="974">
        <v>0</v>
      </c>
      <c r="W112" s="974">
        <v>0</v>
      </c>
      <c r="X112" s="974">
        <v>0</v>
      </c>
      <c r="Y112" s="974">
        <v>0</v>
      </c>
      <c r="Z112" s="974">
        <v>0</v>
      </c>
      <c r="AA112" s="974">
        <v>0</v>
      </c>
      <c r="AB112" s="974">
        <v>0</v>
      </c>
      <c r="AC112" s="974">
        <v>0</v>
      </c>
      <c r="AD112" s="974">
        <v>0</v>
      </c>
      <c r="AE112" s="974">
        <v>0</v>
      </c>
      <c r="AF112" s="974">
        <v>0</v>
      </c>
      <c r="AG112" s="974">
        <v>0</v>
      </c>
      <c r="AH112" s="974">
        <v>0</v>
      </c>
      <c r="AI112" s="974">
        <v>0</v>
      </c>
      <c r="AJ112" s="974">
        <v>0</v>
      </c>
      <c r="AK112" s="974">
        <v>0</v>
      </c>
      <c r="AL112" s="974">
        <v>0</v>
      </c>
      <c r="AM112" s="974">
        <v>0</v>
      </c>
      <c r="AN112" s="974">
        <v>0</v>
      </c>
      <c r="AO112" s="974">
        <v>0</v>
      </c>
      <c r="AP112" s="974">
        <v>0</v>
      </c>
      <c r="AQ112" s="974">
        <v>0</v>
      </c>
      <c r="AR112" s="974">
        <v>0</v>
      </c>
      <c r="AS112" s="974">
        <v>0</v>
      </c>
      <c r="AT112" s="974">
        <v>0</v>
      </c>
      <c r="AU112" s="974">
        <v>0</v>
      </c>
      <c r="AV112" s="974">
        <v>0</v>
      </c>
      <c r="AW112" s="1028">
        <v>0</v>
      </c>
      <c r="AX112" s="963"/>
      <c r="AY112" s="973">
        <v>0</v>
      </c>
      <c r="BB112" s="1030">
        <v>0</v>
      </c>
      <c r="BC112" s="1031">
        <v>0</v>
      </c>
    </row>
    <row r="113" spans="1:55">
      <c r="A113" s="963">
        <v>168</v>
      </c>
      <c r="B113" s="964">
        <v>158</v>
      </c>
      <c r="C113" s="963" t="s">
        <v>1287</v>
      </c>
      <c r="D113" s="1033" t="s">
        <v>1584</v>
      </c>
      <c r="E113" s="1026" t="s">
        <v>1585</v>
      </c>
      <c r="F113" s="1027" t="s">
        <v>1391</v>
      </c>
      <c r="G113" s="974">
        <v>0</v>
      </c>
      <c r="H113" s="974">
        <v>0</v>
      </c>
      <c r="I113" s="974">
        <v>0</v>
      </c>
      <c r="J113" s="974">
        <v>0</v>
      </c>
      <c r="K113" s="974">
        <v>0</v>
      </c>
      <c r="L113" s="974">
        <v>0</v>
      </c>
      <c r="M113" s="974">
        <v>0</v>
      </c>
      <c r="N113" s="974">
        <v>0</v>
      </c>
      <c r="O113" s="974">
        <v>0</v>
      </c>
      <c r="P113" s="974">
        <v>0</v>
      </c>
      <c r="Q113" s="974">
        <v>0</v>
      </c>
      <c r="R113" s="974">
        <v>0</v>
      </c>
      <c r="S113" s="974">
        <v>0</v>
      </c>
      <c r="T113" s="974">
        <v>0</v>
      </c>
      <c r="U113" s="974">
        <v>0</v>
      </c>
      <c r="V113" s="974">
        <v>0</v>
      </c>
      <c r="W113" s="974">
        <v>0</v>
      </c>
      <c r="X113" s="974">
        <v>0</v>
      </c>
      <c r="Y113" s="974">
        <v>0</v>
      </c>
      <c r="Z113" s="974">
        <v>0</v>
      </c>
      <c r="AA113" s="974">
        <v>0</v>
      </c>
      <c r="AB113" s="974">
        <v>0</v>
      </c>
      <c r="AC113" s="974">
        <v>0</v>
      </c>
      <c r="AD113" s="974">
        <v>0</v>
      </c>
      <c r="AE113" s="974">
        <v>0</v>
      </c>
      <c r="AF113" s="974">
        <v>0</v>
      </c>
      <c r="AG113" s="974">
        <v>0</v>
      </c>
      <c r="AH113" s="974">
        <v>0</v>
      </c>
      <c r="AI113" s="974">
        <v>0</v>
      </c>
      <c r="AJ113" s="974">
        <v>0</v>
      </c>
      <c r="AK113" s="974">
        <v>0</v>
      </c>
      <c r="AL113" s="974">
        <v>0</v>
      </c>
      <c r="AM113" s="974">
        <v>0</v>
      </c>
      <c r="AN113" s="974">
        <v>0</v>
      </c>
      <c r="AO113" s="974">
        <v>0</v>
      </c>
      <c r="AP113" s="974">
        <v>0</v>
      </c>
      <c r="AQ113" s="974">
        <v>0</v>
      </c>
      <c r="AR113" s="974">
        <v>0</v>
      </c>
      <c r="AS113" s="974">
        <v>0</v>
      </c>
      <c r="AT113" s="974">
        <v>0</v>
      </c>
      <c r="AU113" s="974">
        <v>0</v>
      </c>
      <c r="AV113" s="974">
        <v>0</v>
      </c>
      <c r="AW113" s="1028">
        <v>0</v>
      </c>
      <c r="AX113" s="963"/>
      <c r="AY113" s="973">
        <v>0</v>
      </c>
      <c r="BB113" s="1030">
        <v>0</v>
      </c>
      <c r="BC113" s="1031">
        <v>0</v>
      </c>
    </row>
    <row r="114" spans="1:55">
      <c r="A114" s="963">
        <v>170</v>
      </c>
      <c r="B114" s="964">
        <v>160</v>
      </c>
      <c r="C114" s="963" t="s">
        <v>1287</v>
      </c>
      <c r="D114" s="1033" t="s">
        <v>1586</v>
      </c>
      <c r="E114" s="1026" t="s">
        <v>1587</v>
      </c>
      <c r="F114" s="1027" t="s">
        <v>1391</v>
      </c>
      <c r="G114" s="974">
        <v>0</v>
      </c>
      <c r="H114" s="974">
        <v>0</v>
      </c>
      <c r="I114" s="974">
        <v>0</v>
      </c>
      <c r="J114" s="974">
        <v>0</v>
      </c>
      <c r="K114" s="974">
        <v>0</v>
      </c>
      <c r="L114" s="974">
        <v>0</v>
      </c>
      <c r="M114" s="974">
        <v>0</v>
      </c>
      <c r="N114" s="974">
        <v>0</v>
      </c>
      <c r="O114" s="974">
        <v>0</v>
      </c>
      <c r="P114" s="974">
        <v>0</v>
      </c>
      <c r="Q114" s="974">
        <v>0</v>
      </c>
      <c r="R114" s="974">
        <v>0</v>
      </c>
      <c r="S114" s="974">
        <v>0</v>
      </c>
      <c r="T114" s="974">
        <v>0</v>
      </c>
      <c r="U114" s="974">
        <v>0</v>
      </c>
      <c r="V114" s="974">
        <v>0</v>
      </c>
      <c r="W114" s="974">
        <v>0</v>
      </c>
      <c r="X114" s="974">
        <v>0</v>
      </c>
      <c r="Y114" s="974">
        <v>0</v>
      </c>
      <c r="Z114" s="974">
        <v>0</v>
      </c>
      <c r="AA114" s="974">
        <v>0</v>
      </c>
      <c r="AB114" s="974">
        <v>0</v>
      </c>
      <c r="AC114" s="974">
        <v>0</v>
      </c>
      <c r="AD114" s="974">
        <v>0</v>
      </c>
      <c r="AE114" s="974">
        <v>0</v>
      </c>
      <c r="AF114" s="974">
        <v>0</v>
      </c>
      <c r="AG114" s="974">
        <v>0</v>
      </c>
      <c r="AH114" s="974">
        <v>0</v>
      </c>
      <c r="AI114" s="974">
        <v>0</v>
      </c>
      <c r="AJ114" s="974">
        <v>0</v>
      </c>
      <c r="AK114" s="974">
        <v>0</v>
      </c>
      <c r="AL114" s="974">
        <v>0</v>
      </c>
      <c r="AM114" s="974">
        <v>0</v>
      </c>
      <c r="AN114" s="974">
        <v>0</v>
      </c>
      <c r="AO114" s="974">
        <v>0</v>
      </c>
      <c r="AP114" s="974">
        <v>0</v>
      </c>
      <c r="AQ114" s="974">
        <v>0</v>
      </c>
      <c r="AR114" s="974">
        <v>0</v>
      </c>
      <c r="AS114" s="974">
        <v>0</v>
      </c>
      <c r="AT114" s="974">
        <v>0</v>
      </c>
      <c r="AU114" s="974">
        <v>0</v>
      </c>
      <c r="AV114" s="974">
        <v>0</v>
      </c>
      <c r="AW114" s="1028">
        <v>0</v>
      </c>
      <c r="AX114" s="963"/>
      <c r="AY114" s="973">
        <v>0</v>
      </c>
      <c r="BB114" s="1030">
        <v>0</v>
      </c>
      <c r="BC114" s="1031">
        <v>0</v>
      </c>
    </row>
    <row r="115" spans="1:55">
      <c r="A115" s="963">
        <v>171</v>
      </c>
      <c r="B115" s="964">
        <v>161</v>
      </c>
      <c r="C115" s="963" t="s">
        <v>1287</v>
      </c>
      <c r="D115" s="1033" t="s">
        <v>1588</v>
      </c>
      <c r="E115" s="1026" t="s">
        <v>1589</v>
      </c>
      <c r="F115" s="1027" t="s">
        <v>1391</v>
      </c>
      <c r="G115" s="974">
        <v>0</v>
      </c>
      <c r="H115" s="974">
        <v>0</v>
      </c>
      <c r="I115" s="974">
        <v>0</v>
      </c>
      <c r="J115" s="974">
        <v>0</v>
      </c>
      <c r="K115" s="974">
        <v>0</v>
      </c>
      <c r="L115" s="974">
        <v>0</v>
      </c>
      <c r="M115" s="974">
        <v>0</v>
      </c>
      <c r="N115" s="974">
        <v>0</v>
      </c>
      <c r="O115" s="974">
        <v>0</v>
      </c>
      <c r="P115" s="974">
        <v>0</v>
      </c>
      <c r="Q115" s="974">
        <v>0</v>
      </c>
      <c r="R115" s="974">
        <v>0</v>
      </c>
      <c r="S115" s="974">
        <v>0</v>
      </c>
      <c r="T115" s="974">
        <v>0</v>
      </c>
      <c r="U115" s="974">
        <v>0</v>
      </c>
      <c r="V115" s="974">
        <v>0</v>
      </c>
      <c r="W115" s="974">
        <v>0</v>
      </c>
      <c r="X115" s="974">
        <v>0</v>
      </c>
      <c r="Y115" s="974">
        <v>0</v>
      </c>
      <c r="Z115" s="974">
        <v>0</v>
      </c>
      <c r="AA115" s="974">
        <v>0</v>
      </c>
      <c r="AB115" s="974">
        <v>0</v>
      </c>
      <c r="AC115" s="974">
        <v>0</v>
      </c>
      <c r="AD115" s="974">
        <v>0</v>
      </c>
      <c r="AE115" s="974">
        <v>0</v>
      </c>
      <c r="AF115" s="974">
        <v>0</v>
      </c>
      <c r="AG115" s="974">
        <v>0</v>
      </c>
      <c r="AH115" s="974">
        <v>0</v>
      </c>
      <c r="AI115" s="974">
        <v>0</v>
      </c>
      <c r="AJ115" s="974">
        <v>0</v>
      </c>
      <c r="AK115" s="974">
        <v>0</v>
      </c>
      <c r="AL115" s="974">
        <v>0</v>
      </c>
      <c r="AM115" s="974">
        <v>0</v>
      </c>
      <c r="AN115" s="974">
        <v>0</v>
      </c>
      <c r="AO115" s="974">
        <v>0</v>
      </c>
      <c r="AP115" s="974">
        <v>0</v>
      </c>
      <c r="AQ115" s="974">
        <v>0</v>
      </c>
      <c r="AR115" s="974">
        <v>0</v>
      </c>
      <c r="AS115" s="974">
        <v>0</v>
      </c>
      <c r="AT115" s="974">
        <v>0</v>
      </c>
      <c r="AU115" s="974">
        <v>0</v>
      </c>
      <c r="AV115" s="974">
        <v>0</v>
      </c>
      <c r="AW115" s="1028">
        <v>0</v>
      </c>
      <c r="AX115" s="963"/>
      <c r="AY115" s="973">
        <v>0</v>
      </c>
      <c r="BB115" s="1030">
        <v>0</v>
      </c>
      <c r="BC115" s="1031">
        <v>0</v>
      </c>
    </row>
    <row r="116" spans="1:55">
      <c r="A116" s="963">
        <v>172</v>
      </c>
      <c r="B116" s="964">
        <v>162</v>
      </c>
      <c r="C116" s="963" t="s">
        <v>1287</v>
      </c>
      <c r="D116" s="1033" t="s">
        <v>1590</v>
      </c>
      <c r="E116" s="1026" t="s">
        <v>1591</v>
      </c>
      <c r="F116" s="1027" t="s">
        <v>1391</v>
      </c>
      <c r="G116" s="974">
        <v>0</v>
      </c>
      <c r="H116" s="974">
        <v>0</v>
      </c>
      <c r="I116" s="974">
        <v>0</v>
      </c>
      <c r="J116" s="974">
        <v>0</v>
      </c>
      <c r="K116" s="974">
        <v>0</v>
      </c>
      <c r="L116" s="974">
        <v>0</v>
      </c>
      <c r="M116" s="974">
        <v>0</v>
      </c>
      <c r="N116" s="974">
        <v>0</v>
      </c>
      <c r="O116" s="974">
        <v>0</v>
      </c>
      <c r="P116" s="974">
        <v>0</v>
      </c>
      <c r="Q116" s="974">
        <v>0</v>
      </c>
      <c r="R116" s="974">
        <v>0</v>
      </c>
      <c r="S116" s="974">
        <v>0</v>
      </c>
      <c r="T116" s="974">
        <v>0</v>
      </c>
      <c r="U116" s="974">
        <v>0</v>
      </c>
      <c r="V116" s="974">
        <v>0</v>
      </c>
      <c r="W116" s="974">
        <v>0</v>
      </c>
      <c r="X116" s="974">
        <v>0</v>
      </c>
      <c r="Y116" s="974">
        <v>0</v>
      </c>
      <c r="Z116" s="974">
        <v>0</v>
      </c>
      <c r="AA116" s="974">
        <v>0</v>
      </c>
      <c r="AB116" s="974">
        <v>0</v>
      </c>
      <c r="AC116" s="974">
        <v>0</v>
      </c>
      <c r="AD116" s="974">
        <v>0</v>
      </c>
      <c r="AE116" s="974">
        <v>0</v>
      </c>
      <c r="AF116" s="974">
        <v>0</v>
      </c>
      <c r="AG116" s="974">
        <v>0</v>
      </c>
      <c r="AH116" s="974">
        <v>0</v>
      </c>
      <c r="AI116" s="974">
        <v>0</v>
      </c>
      <c r="AJ116" s="974">
        <v>0</v>
      </c>
      <c r="AK116" s="974">
        <v>0</v>
      </c>
      <c r="AL116" s="974">
        <v>0</v>
      </c>
      <c r="AM116" s="974">
        <v>0</v>
      </c>
      <c r="AN116" s="974">
        <v>0</v>
      </c>
      <c r="AO116" s="974">
        <v>0</v>
      </c>
      <c r="AP116" s="974">
        <v>0</v>
      </c>
      <c r="AQ116" s="974">
        <v>0</v>
      </c>
      <c r="AR116" s="974">
        <v>0</v>
      </c>
      <c r="AS116" s="974">
        <v>0</v>
      </c>
      <c r="AT116" s="974">
        <v>0</v>
      </c>
      <c r="AU116" s="974">
        <v>0</v>
      </c>
      <c r="AV116" s="974">
        <v>0</v>
      </c>
      <c r="AW116" s="1028">
        <v>0</v>
      </c>
      <c r="AX116" s="963"/>
      <c r="AY116" s="973">
        <v>0</v>
      </c>
      <c r="BB116" s="1030">
        <v>0</v>
      </c>
      <c r="BC116" s="1031">
        <v>0</v>
      </c>
    </row>
    <row r="117" spans="1:55">
      <c r="A117" s="963">
        <v>173</v>
      </c>
      <c r="B117" s="964">
        <v>163</v>
      </c>
      <c r="C117" s="963" t="s">
        <v>1287</v>
      </c>
      <c r="D117" s="1033" t="s">
        <v>1592</v>
      </c>
      <c r="E117" s="1026" t="s">
        <v>1593</v>
      </c>
      <c r="F117" s="1027" t="s">
        <v>1391</v>
      </c>
      <c r="G117" s="974">
        <v>0</v>
      </c>
      <c r="H117" s="974">
        <v>0</v>
      </c>
      <c r="I117" s="974">
        <v>0</v>
      </c>
      <c r="J117" s="974">
        <v>0</v>
      </c>
      <c r="K117" s="974">
        <v>0</v>
      </c>
      <c r="L117" s="974">
        <v>0</v>
      </c>
      <c r="M117" s="974">
        <v>0</v>
      </c>
      <c r="N117" s="974">
        <v>0</v>
      </c>
      <c r="O117" s="974">
        <v>0</v>
      </c>
      <c r="P117" s="974">
        <v>0</v>
      </c>
      <c r="Q117" s="974">
        <v>0</v>
      </c>
      <c r="R117" s="974">
        <v>0</v>
      </c>
      <c r="S117" s="974">
        <v>0</v>
      </c>
      <c r="T117" s="974">
        <v>0</v>
      </c>
      <c r="U117" s="974">
        <v>0</v>
      </c>
      <c r="V117" s="974">
        <v>0</v>
      </c>
      <c r="W117" s="974">
        <v>0</v>
      </c>
      <c r="X117" s="974">
        <v>0</v>
      </c>
      <c r="Y117" s="974">
        <v>0</v>
      </c>
      <c r="Z117" s="974">
        <v>0</v>
      </c>
      <c r="AA117" s="974">
        <v>0</v>
      </c>
      <c r="AB117" s="974">
        <v>0</v>
      </c>
      <c r="AC117" s="974">
        <v>0</v>
      </c>
      <c r="AD117" s="974">
        <v>0</v>
      </c>
      <c r="AE117" s="974">
        <v>0</v>
      </c>
      <c r="AF117" s="974">
        <v>0</v>
      </c>
      <c r="AG117" s="974">
        <v>0</v>
      </c>
      <c r="AH117" s="974">
        <v>0</v>
      </c>
      <c r="AI117" s="974">
        <v>0</v>
      </c>
      <c r="AJ117" s="974">
        <v>0</v>
      </c>
      <c r="AK117" s="974">
        <v>0</v>
      </c>
      <c r="AL117" s="974">
        <v>0</v>
      </c>
      <c r="AM117" s="974">
        <v>0</v>
      </c>
      <c r="AN117" s="974">
        <v>0</v>
      </c>
      <c r="AO117" s="974">
        <v>0</v>
      </c>
      <c r="AP117" s="974">
        <v>0</v>
      </c>
      <c r="AQ117" s="974">
        <v>0</v>
      </c>
      <c r="AR117" s="974">
        <v>0</v>
      </c>
      <c r="AS117" s="974">
        <v>0</v>
      </c>
      <c r="AT117" s="974">
        <v>0</v>
      </c>
      <c r="AU117" s="974">
        <v>0</v>
      </c>
      <c r="AV117" s="974">
        <v>0</v>
      </c>
      <c r="AW117" s="1028">
        <v>0</v>
      </c>
      <c r="AX117" s="963"/>
      <c r="AY117" s="973">
        <v>0</v>
      </c>
      <c r="BB117" s="1030">
        <v>0</v>
      </c>
      <c r="BC117" s="1031">
        <v>0</v>
      </c>
    </row>
    <row r="118" spans="1:55">
      <c r="A118" s="963">
        <v>174</v>
      </c>
      <c r="B118" s="964">
        <v>164</v>
      </c>
      <c r="C118" s="963" t="s">
        <v>1287</v>
      </c>
      <c r="D118" s="1033" t="s">
        <v>1594</v>
      </c>
      <c r="E118" s="1026" t="s">
        <v>1595</v>
      </c>
      <c r="F118" s="1027" t="s">
        <v>1391</v>
      </c>
      <c r="G118" s="974">
        <v>0</v>
      </c>
      <c r="H118" s="974">
        <v>0</v>
      </c>
      <c r="I118" s="974">
        <v>0</v>
      </c>
      <c r="J118" s="974">
        <v>0</v>
      </c>
      <c r="K118" s="974">
        <v>0</v>
      </c>
      <c r="L118" s="974">
        <v>0</v>
      </c>
      <c r="M118" s="974">
        <v>0</v>
      </c>
      <c r="N118" s="974">
        <v>0</v>
      </c>
      <c r="O118" s="974">
        <v>0</v>
      </c>
      <c r="P118" s="974">
        <v>0</v>
      </c>
      <c r="Q118" s="974">
        <v>0</v>
      </c>
      <c r="R118" s="974">
        <v>0</v>
      </c>
      <c r="S118" s="974">
        <v>0</v>
      </c>
      <c r="T118" s="974">
        <v>0</v>
      </c>
      <c r="U118" s="974">
        <v>0</v>
      </c>
      <c r="V118" s="974">
        <v>0</v>
      </c>
      <c r="W118" s="974">
        <v>0</v>
      </c>
      <c r="X118" s="974">
        <v>0</v>
      </c>
      <c r="Y118" s="974">
        <v>0</v>
      </c>
      <c r="Z118" s="974">
        <v>0</v>
      </c>
      <c r="AA118" s="974">
        <v>0</v>
      </c>
      <c r="AB118" s="974">
        <v>0</v>
      </c>
      <c r="AC118" s="974">
        <v>0</v>
      </c>
      <c r="AD118" s="974">
        <v>0</v>
      </c>
      <c r="AE118" s="974">
        <v>0</v>
      </c>
      <c r="AF118" s="974">
        <v>0</v>
      </c>
      <c r="AG118" s="974">
        <v>0</v>
      </c>
      <c r="AH118" s="974">
        <v>0</v>
      </c>
      <c r="AI118" s="974">
        <v>0</v>
      </c>
      <c r="AJ118" s="974">
        <v>0</v>
      </c>
      <c r="AK118" s="974">
        <v>0</v>
      </c>
      <c r="AL118" s="974">
        <v>0</v>
      </c>
      <c r="AM118" s="974">
        <v>0</v>
      </c>
      <c r="AN118" s="974">
        <v>0</v>
      </c>
      <c r="AO118" s="974">
        <v>0</v>
      </c>
      <c r="AP118" s="974">
        <v>0</v>
      </c>
      <c r="AQ118" s="974">
        <v>0</v>
      </c>
      <c r="AR118" s="974">
        <v>0</v>
      </c>
      <c r="AS118" s="974">
        <v>0</v>
      </c>
      <c r="AT118" s="974">
        <v>0</v>
      </c>
      <c r="AU118" s="974">
        <v>0</v>
      </c>
      <c r="AV118" s="974">
        <v>0</v>
      </c>
      <c r="AW118" s="1028">
        <v>0</v>
      </c>
      <c r="AX118" s="963"/>
      <c r="AY118" s="973">
        <v>0</v>
      </c>
      <c r="BB118" s="1030">
        <v>0</v>
      </c>
      <c r="BC118" s="1031">
        <v>0</v>
      </c>
    </row>
    <row r="119" spans="1:55">
      <c r="A119" s="963">
        <v>178</v>
      </c>
      <c r="B119" s="964">
        <v>168</v>
      </c>
      <c r="C119" s="963" t="s">
        <v>1287</v>
      </c>
      <c r="D119" s="1033" t="s">
        <v>1596</v>
      </c>
      <c r="E119" s="1026" t="s">
        <v>1240</v>
      </c>
      <c r="F119" s="1027" t="s">
        <v>1391</v>
      </c>
      <c r="G119" s="974">
        <v>0</v>
      </c>
      <c r="H119" s="974">
        <v>0</v>
      </c>
      <c r="I119" s="974">
        <v>0</v>
      </c>
      <c r="J119" s="974">
        <v>0</v>
      </c>
      <c r="K119" s="974">
        <v>0</v>
      </c>
      <c r="L119" s="974">
        <v>0</v>
      </c>
      <c r="M119" s="974">
        <v>0</v>
      </c>
      <c r="N119" s="974">
        <v>0</v>
      </c>
      <c r="O119" s="974">
        <v>0</v>
      </c>
      <c r="P119" s="974">
        <v>0</v>
      </c>
      <c r="Q119" s="974">
        <v>0</v>
      </c>
      <c r="R119" s="974">
        <v>0</v>
      </c>
      <c r="S119" s="974">
        <v>0</v>
      </c>
      <c r="T119" s="974">
        <v>0</v>
      </c>
      <c r="U119" s="974">
        <v>0</v>
      </c>
      <c r="V119" s="974">
        <v>0</v>
      </c>
      <c r="W119" s="974">
        <v>0</v>
      </c>
      <c r="X119" s="974">
        <v>0</v>
      </c>
      <c r="Y119" s="974">
        <v>0</v>
      </c>
      <c r="Z119" s="974">
        <v>0</v>
      </c>
      <c r="AA119" s="974">
        <v>0</v>
      </c>
      <c r="AB119" s="974">
        <v>0</v>
      </c>
      <c r="AC119" s="974">
        <v>0</v>
      </c>
      <c r="AD119" s="974">
        <v>0</v>
      </c>
      <c r="AE119" s="974">
        <v>0</v>
      </c>
      <c r="AF119" s="974">
        <v>944550009</v>
      </c>
      <c r="AG119" s="974">
        <v>0</v>
      </c>
      <c r="AH119" s="974">
        <v>0</v>
      </c>
      <c r="AI119" s="974">
        <v>0</v>
      </c>
      <c r="AJ119" s="974">
        <v>0</v>
      </c>
      <c r="AK119" s="974">
        <v>0</v>
      </c>
      <c r="AL119" s="974">
        <v>0</v>
      </c>
      <c r="AM119" s="974">
        <v>0</v>
      </c>
      <c r="AN119" s="974">
        <v>0</v>
      </c>
      <c r="AO119" s="974">
        <v>0</v>
      </c>
      <c r="AP119" s="974">
        <v>0</v>
      </c>
      <c r="AQ119" s="974">
        <v>0</v>
      </c>
      <c r="AR119" s="974">
        <v>0</v>
      </c>
      <c r="AS119" s="974">
        <v>0</v>
      </c>
      <c r="AT119" s="974">
        <v>0</v>
      </c>
      <c r="AU119" s="974">
        <v>0</v>
      </c>
      <c r="AV119" s="974">
        <v>944550009</v>
      </c>
      <c r="AW119" s="1028">
        <v>0</v>
      </c>
      <c r="AX119" s="963"/>
      <c r="AY119" s="973">
        <v>-944550009</v>
      </c>
      <c r="BB119" s="1030">
        <v>944550009</v>
      </c>
      <c r="BC119" s="1031">
        <v>0</v>
      </c>
    </row>
    <row r="120" spans="1:55">
      <c r="A120" s="963">
        <v>179</v>
      </c>
      <c r="B120" s="964">
        <v>169</v>
      </c>
      <c r="C120" s="963" t="s">
        <v>1287</v>
      </c>
      <c r="D120" s="1033" t="s">
        <v>1241</v>
      </c>
      <c r="E120" s="1026" t="s">
        <v>1242</v>
      </c>
      <c r="F120" s="1027" t="s">
        <v>1391</v>
      </c>
      <c r="G120" s="974">
        <v>0</v>
      </c>
      <c r="H120" s="974">
        <v>0</v>
      </c>
      <c r="I120" s="974">
        <v>0</v>
      </c>
      <c r="J120" s="974">
        <v>0</v>
      </c>
      <c r="K120" s="974">
        <v>0</v>
      </c>
      <c r="L120" s="974">
        <v>0</v>
      </c>
      <c r="M120" s="974">
        <v>0</v>
      </c>
      <c r="N120" s="974">
        <v>0</v>
      </c>
      <c r="O120" s="974">
        <v>0</v>
      </c>
      <c r="P120" s="974">
        <v>0</v>
      </c>
      <c r="Q120" s="974">
        <v>0</v>
      </c>
      <c r="R120" s="974">
        <v>0</v>
      </c>
      <c r="S120" s="974">
        <v>0</v>
      </c>
      <c r="T120" s="974">
        <v>0</v>
      </c>
      <c r="U120" s="974">
        <v>0</v>
      </c>
      <c r="V120" s="974">
        <v>0</v>
      </c>
      <c r="W120" s="974">
        <v>0</v>
      </c>
      <c r="X120" s="974">
        <v>0</v>
      </c>
      <c r="Y120" s="974">
        <v>0</v>
      </c>
      <c r="Z120" s="974">
        <v>0</v>
      </c>
      <c r="AA120" s="974">
        <v>0</v>
      </c>
      <c r="AB120" s="974">
        <v>0</v>
      </c>
      <c r="AC120" s="974">
        <v>0</v>
      </c>
      <c r="AD120" s="974">
        <v>0</v>
      </c>
      <c r="AE120" s="974">
        <v>0</v>
      </c>
      <c r="AF120" s="974">
        <v>0</v>
      </c>
      <c r="AG120" s="974">
        <v>0</v>
      </c>
      <c r="AH120" s="974">
        <v>0</v>
      </c>
      <c r="AI120" s="974">
        <v>0</v>
      </c>
      <c r="AJ120" s="974">
        <v>0</v>
      </c>
      <c r="AK120" s="974">
        <v>0</v>
      </c>
      <c r="AL120" s="974">
        <v>0</v>
      </c>
      <c r="AM120" s="974">
        <v>0</v>
      </c>
      <c r="AN120" s="974">
        <v>0</v>
      </c>
      <c r="AO120" s="974">
        <v>0</v>
      </c>
      <c r="AP120" s="974">
        <v>0</v>
      </c>
      <c r="AQ120" s="974">
        <v>0</v>
      </c>
      <c r="AR120" s="974">
        <v>0</v>
      </c>
      <c r="AS120" s="974">
        <v>0</v>
      </c>
      <c r="AT120" s="974">
        <v>0</v>
      </c>
      <c r="AU120" s="974">
        <v>0</v>
      </c>
      <c r="AV120" s="974">
        <v>0</v>
      </c>
      <c r="AW120" s="1028">
        <v>0</v>
      </c>
      <c r="AX120" s="963"/>
      <c r="AY120" s="973">
        <v>0</v>
      </c>
      <c r="BB120" s="1030">
        <v>0</v>
      </c>
      <c r="BC120" s="1031">
        <v>0</v>
      </c>
    </row>
    <row r="121" spans="1:55">
      <c r="A121" s="963">
        <v>181</v>
      </c>
      <c r="B121" s="964">
        <v>171</v>
      </c>
      <c r="C121" s="963" t="s">
        <v>1287</v>
      </c>
      <c r="D121" s="1033" t="s">
        <v>1597</v>
      </c>
      <c r="E121" s="1026" t="s">
        <v>1598</v>
      </c>
      <c r="F121" s="1027" t="s">
        <v>1391</v>
      </c>
      <c r="G121" s="974">
        <v>0</v>
      </c>
      <c r="H121" s="974">
        <v>0</v>
      </c>
      <c r="I121" s="974">
        <v>0</v>
      </c>
      <c r="J121" s="974">
        <v>0</v>
      </c>
      <c r="K121" s="974">
        <v>0</v>
      </c>
      <c r="L121" s="974">
        <v>0</v>
      </c>
      <c r="M121" s="974">
        <v>0</v>
      </c>
      <c r="N121" s="974">
        <v>0</v>
      </c>
      <c r="O121" s="974">
        <v>0</v>
      </c>
      <c r="P121" s="974">
        <v>0</v>
      </c>
      <c r="Q121" s="974">
        <v>0</v>
      </c>
      <c r="R121" s="974">
        <v>0</v>
      </c>
      <c r="S121" s="974">
        <v>0</v>
      </c>
      <c r="T121" s="974">
        <v>0</v>
      </c>
      <c r="U121" s="974">
        <v>0</v>
      </c>
      <c r="V121" s="974">
        <v>0</v>
      </c>
      <c r="W121" s="974">
        <v>0</v>
      </c>
      <c r="X121" s="974">
        <v>0</v>
      </c>
      <c r="Y121" s="974">
        <v>0</v>
      </c>
      <c r="Z121" s="974">
        <v>0</v>
      </c>
      <c r="AA121" s="974">
        <v>0</v>
      </c>
      <c r="AB121" s="974">
        <v>0</v>
      </c>
      <c r="AC121" s="974">
        <v>0</v>
      </c>
      <c r="AD121" s="974">
        <v>0</v>
      </c>
      <c r="AE121" s="974">
        <v>0</v>
      </c>
      <c r="AF121" s="974">
        <v>0</v>
      </c>
      <c r="AG121" s="974">
        <v>0</v>
      </c>
      <c r="AH121" s="974">
        <v>0</v>
      </c>
      <c r="AI121" s="974">
        <v>0</v>
      </c>
      <c r="AJ121" s="974">
        <v>0</v>
      </c>
      <c r="AK121" s="974">
        <v>0</v>
      </c>
      <c r="AL121" s="974">
        <v>0</v>
      </c>
      <c r="AM121" s="974">
        <v>0</v>
      </c>
      <c r="AN121" s="974">
        <v>0</v>
      </c>
      <c r="AO121" s="974">
        <v>0</v>
      </c>
      <c r="AP121" s="974">
        <v>0</v>
      </c>
      <c r="AQ121" s="974">
        <v>0</v>
      </c>
      <c r="AR121" s="974">
        <v>0</v>
      </c>
      <c r="AS121" s="974">
        <v>0</v>
      </c>
      <c r="AT121" s="974">
        <v>0</v>
      </c>
      <c r="AU121" s="974">
        <v>0</v>
      </c>
      <c r="AV121" s="974">
        <v>0</v>
      </c>
      <c r="AW121" s="1028">
        <v>0</v>
      </c>
      <c r="AX121" s="963"/>
      <c r="AY121" s="973">
        <v>0</v>
      </c>
      <c r="BB121" s="1030">
        <v>0</v>
      </c>
      <c r="BC121" s="1031">
        <v>0</v>
      </c>
    </row>
    <row r="122" spans="1:55">
      <c r="A122" s="963">
        <v>182</v>
      </c>
      <c r="B122" s="964">
        <v>172</v>
      </c>
      <c r="C122" s="963" t="s">
        <v>1287</v>
      </c>
      <c r="D122" s="1033" t="s">
        <v>1599</v>
      </c>
      <c r="E122" s="1026" t="s">
        <v>1600</v>
      </c>
      <c r="F122" s="1027" t="s">
        <v>1391</v>
      </c>
      <c r="G122" s="974">
        <v>0</v>
      </c>
      <c r="H122" s="974">
        <v>0</v>
      </c>
      <c r="I122" s="974">
        <v>0</v>
      </c>
      <c r="J122" s="974">
        <v>0</v>
      </c>
      <c r="K122" s="974">
        <v>0</v>
      </c>
      <c r="L122" s="974">
        <v>0</v>
      </c>
      <c r="M122" s="974">
        <v>0</v>
      </c>
      <c r="N122" s="974">
        <v>0</v>
      </c>
      <c r="O122" s="974">
        <v>0</v>
      </c>
      <c r="P122" s="974">
        <v>0</v>
      </c>
      <c r="Q122" s="974">
        <v>0</v>
      </c>
      <c r="R122" s="974">
        <v>0</v>
      </c>
      <c r="S122" s="974">
        <v>0</v>
      </c>
      <c r="T122" s="974">
        <v>0</v>
      </c>
      <c r="U122" s="974">
        <v>0</v>
      </c>
      <c r="V122" s="974">
        <v>0</v>
      </c>
      <c r="W122" s="974">
        <v>0</v>
      </c>
      <c r="X122" s="974">
        <v>0</v>
      </c>
      <c r="Y122" s="974">
        <v>0</v>
      </c>
      <c r="Z122" s="974">
        <v>0</v>
      </c>
      <c r="AA122" s="974">
        <v>0</v>
      </c>
      <c r="AB122" s="974">
        <v>0</v>
      </c>
      <c r="AC122" s="974">
        <v>0</v>
      </c>
      <c r="AD122" s="974">
        <v>0</v>
      </c>
      <c r="AE122" s="974">
        <v>0</v>
      </c>
      <c r="AF122" s="974">
        <v>0</v>
      </c>
      <c r="AG122" s="974">
        <v>0</v>
      </c>
      <c r="AH122" s="974">
        <v>0</v>
      </c>
      <c r="AI122" s="974">
        <v>0</v>
      </c>
      <c r="AJ122" s="974">
        <v>0</v>
      </c>
      <c r="AK122" s="974">
        <v>0</v>
      </c>
      <c r="AL122" s="974">
        <v>0</v>
      </c>
      <c r="AM122" s="974">
        <v>0</v>
      </c>
      <c r="AN122" s="974">
        <v>0</v>
      </c>
      <c r="AO122" s="974">
        <v>0</v>
      </c>
      <c r="AP122" s="974">
        <v>0</v>
      </c>
      <c r="AQ122" s="974">
        <v>0</v>
      </c>
      <c r="AR122" s="974">
        <v>0</v>
      </c>
      <c r="AS122" s="974">
        <v>0</v>
      </c>
      <c r="AT122" s="974">
        <v>0</v>
      </c>
      <c r="AU122" s="974">
        <v>0</v>
      </c>
      <c r="AV122" s="974">
        <v>0</v>
      </c>
      <c r="AW122" s="1028">
        <v>0</v>
      </c>
      <c r="AX122" s="963"/>
      <c r="AY122" s="973">
        <v>0</v>
      </c>
      <c r="BB122" s="1030">
        <v>0</v>
      </c>
      <c r="BC122" s="1031">
        <v>0</v>
      </c>
    </row>
    <row r="123" spans="1:55">
      <c r="A123" s="963">
        <v>183</v>
      </c>
      <c r="B123" s="964">
        <v>173</v>
      </c>
      <c r="C123" s="963" t="s">
        <v>1287</v>
      </c>
      <c r="D123" s="1033" t="s">
        <v>1601</v>
      </c>
      <c r="E123" s="1026" t="s">
        <v>1602</v>
      </c>
      <c r="F123" s="1027" t="s">
        <v>1391</v>
      </c>
      <c r="G123" s="974">
        <v>0</v>
      </c>
      <c r="H123" s="974">
        <v>0</v>
      </c>
      <c r="I123" s="974">
        <v>0</v>
      </c>
      <c r="J123" s="974">
        <v>0</v>
      </c>
      <c r="K123" s="974">
        <v>0</v>
      </c>
      <c r="L123" s="974">
        <v>0</v>
      </c>
      <c r="M123" s="974">
        <v>0</v>
      </c>
      <c r="N123" s="974">
        <v>0</v>
      </c>
      <c r="O123" s="974">
        <v>0</v>
      </c>
      <c r="P123" s="974">
        <v>0</v>
      </c>
      <c r="Q123" s="974">
        <v>0</v>
      </c>
      <c r="R123" s="974">
        <v>0</v>
      </c>
      <c r="S123" s="974">
        <v>0</v>
      </c>
      <c r="T123" s="974">
        <v>0</v>
      </c>
      <c r="U123" s="974">
        <v>0</v>
      </c>
      <c r="V123" s="974">
        <v>0</v>
      </c>
      <c r="W123" s="974">
        <v>0</v>
      </c>
      <c r="X123" s="974">
        <v>0</v>
      </c>
      <c r="Y123" s="974">
        <v>0</v>
      </c>
      <c r="Z123" s="974">
        <v>0</v>
      </c>
      <c r="AA123" s="974">
        <v>0</v>
      </c>
      <c r="AB123" s="974">
        <v>0</v>
      </c>
      <c r="AC123" s="974">
        <v>0</v>
      </c>
      <c r="AD123" s="974">
        <v>0</v>
      </c>
      <c r="AE123" s="974">
        <v>0</v>
      </c>
      <c r="AF123" s="974">
        <v>0</v>
      </c>
      <c r="AG123" s="974">
        <v>0</v>
      </c>
      <c r="AH123" s="974">
        <v>0</v>
      </c>
      <c r="AI123" s="974">
        <v>0</v>
      </c>
      <c r="AJ123" s="974">
        <v>0</v>
      </c>
      <c r="AK123" s="974">
        <v>0</v>
      </c>
      <c r="AL123" s="974">
        <v>0</v>
      </c>
      <c r="AM123" s="974">
        <v>0</v>
      </c>
      <c r="AN123" s="974">
        <v>0</v>
      </c>
      <c r="AO123" s="974">
        <v>0</v>
      </c>
      <c r="AP123" s="974">
        <v>0</v>
      </c>
      <c r="AQ123" s="974">
        <v>0</v>
      </c>
      <c r="AR123" s="974">
        <v>0</v>
      </c>
      <c r="AS123" s="974">
        <v>0</v>
      </c>
      <c r="AT123" s="974">
        <v>0</v>
      </c>
      <c r="AU123" s="974">
        <v>0</v>
      </c>
      <c r="AV123" s="974">
        <v>0</v>
      </c>
      <c r="AW123" s="1028">
        <v>0</v>
      </c>
      <c r="AX123" s="963"/>
      <c r="AY123" s="973">
        <v>0</v>
      </c>
      <c r="BB123" s="1030">
        <v>0</v>
      </c>
      <c r="BC123" s="1031">
        <v>0</v>
      </c>
    </row>
    <row r="124" spans="1:55">
      <c r="A124" s="963">
        <v>184</v>
      </c>
      <c r="B124" s="964">
        <v>174</v>
      </c>
      <c r="C124" s="963" t="s">
        <v>1287</v>
      </c>
      <c r="D124" s="1033" t="s">
        <v>1603</v>
      </c>
      <c r="E124" s="1026" t="s">
        <v>1604</v>
      </c>
      <c r="F124" s="1027" t="s">
        <v>1391</v>
      </c>
      <c r="G124" s="974">
        <v>0</v>
      </c>
      <c r="H124" s="974">
        <v>0</v>
      </c>
      <c r="I124" s="974">
        <v>0</v>
      </c>
      <c r="J124" s="974">
        <v>0</v>
      </c>
      <c r="K124" s="974">
        <v>0</v>
      </c>
      <c r="L124" s="974">
        <v>0</v>
      </c>
      <c r="M124" s="974">
        <v>0</v>
      </c>
      <c r="N124" s="974">
        <v>0</v>
      </c>
      <c r="O124" s="974">
        <v>0</v>
      </c>
      <c r="P124" s="974">
        <v>0</v>
      </c>
      <c r="Q124" s="974">
        <v>0</v>
      </c>
      <c r="R124" s="974">
        <v>0</v>
      </c>
      <c r="S124" s="974">
        <v>0</v>
      </c>
      <c r="T124" s="974">
        <v>0</v>
      </c>
      <c r="U124" s="974">
        <v>0</v>
      </c>
      <c r="V124" s="974">
        <v>0</v>
      </c>
      <c r="W124" s="974">
        <v>0</v>
      </c>
      <c r="X124" s="974">
        <v>0</v>
      </c>
      <c r="Y124" s="974">
        <v>0</v>
      </c>
      <c r="Z124" s="974">
        <v>0</v>
      </c>
      <c r="AA124" s="974">
        <v>0</v>
      </c>
      <c r="AB124" s="974">
        <v>0</v>
      </c>
      <c r="AC124" s="974">
        <v>0</v>
      </c>
      <c r="AD124" s="974">
        <v>0</v>
      </c>
      <c r="AE124" s="974">
        <v>0</v>
      </c>
      <c r="AF124" s="974">
        <v>0</v>
      </c>
      <c r="AG124" s="974">
        <v>0</v>
      </c>
      <c r="AH124" s="974">
        <v>0</v>
      </c>
      <c r="AI124" s="974">
        <v>0</v>
      </c>
      <c r="AJ124" s="974">
        <v>0</v>
      </c>
      <c r="AK124" s="974">
        <v>0</v>
      </c>
      <c r="AL124" s="974">
        <v>0</v>
      </c>
      <c r="AM124" s="974">
        <v>0</v>
      </c>
      <c r="AN124" s="974">
        <v>0</v>
      </c>
      <c r="AO124" s="974">
        <v>0</v>
      </c>
      <c r="AP124" s="974">
        <v>0</v>
      </c>
      <c r="AQ124" s="974">
        <v>0</v>
      </c>
      <c r="AR124" s="974">
        <v>0</v>
      </c>
      <c r="AS124" s="974">
        <v>0</v>
      </c>
      <c r="AT124" s="974">
        <v>0</v>
      </c>
      <c r="AU124" s="974">
        <v>0</v>
      </c>
      <c r="AV124" s="974">
        <v>0</v>
      </c>
      <c r="AW124" s="1028">
        <v>0</v>
      </c>
      <c r="AX124" s="963"/>
      <c r="AY124" s="973">
        <v>0</v>
      </c>
      <c r="BB124" s="1030">
        <v>0</v>
      </c>
      <c r="BC124" s="1031">
        <v>0</v>
      </c>
    </row>
    <row r="125" spans="1:55">
      <c r="A125" s="963">
        <v>186</v>
      </c>
      <c r="B125" s="964">
        <v>176</v>
      </c>
      <c r="C125" s="963" t="s">
        <v>1287</v>
      </c>
      <c r="D125" s="1034" t="s">
        <v>1605</v>
      </c>
      <c r="E125" s="1026" t="s">
        <v>1606</v>
      </c>
      <c r="F125" s="1027" t="s">
        <v>1391</v>
      </c>
      <c r="G125" s="974">
        <v>0</v>
      </c>
      <c r="H125" s="974">
        <v>0</v>
      </c>
      <c r="I125" s="974">
        <v>0</v>
      </c>
      <c r="J125" s="974">
        <v>0</v>
      </c>
      <c r="K125" s="974">
        <v>0</v>
      </c>
      <c r="L125" s="974">
        <v>0</v>
      </c>
      <c r="M125" s="974">
        <v>0</v>
      </c>
      <c r="N125" s="974">
        <v>0</v>
      </c>
      <c r="O125" s="974">
        <v>0</v>
      </c>
      <c r="P125" s="974">
        <v>0</v>
      </c>
      <c r="Q125" s="974">
        <v>0</v>
      </c>
      <c r="R125" s="974">
        <v>0</v>
      </c>
      <c r="S125" s="974">
        <v>0</v>
      </c>
      <c r="T125" s="974">
        <v>0</v>
      </c>
      <c r="U125" s="974">
        <v>0</v>
      </c>
      <c r="V125" s="974">
        <v>0</v>
      </c>
      <c r="W125" s="974">
        <v>0</v>
      </c>
      <c r="X125" s="974">
        <v>0</v>
      </c>
      <c r="Y125" s="974">
        <v>0</v>
      </c>
      <c r="Z125" s="974">
        <v>0</v>
      </c>
      <c r="AA125" s="974">
        <v>0</v>
      </c>
      <c r="AB125" s="974">
        <v>0</v>
      </c>
      <c r="AC125" s="974">
        <v>0</v>
      </c>
      <c r="AD125" s="974">
        <v>0</v>
      </c>
      <c r="AE125" s="974">
        <v>0</v>
      </c>
      <c r="AF125" s="974">
        <v>0</v>
      </c>
      <c r="AG125" s="974">
        <v>0</v>
      </c>
      <c r="AH125" s="974">
        <v>0</v>
      </c>
      <c r="AI125" s="974">
        <v>0</v>
      </c>
      <c r="AJ125" s="974">
        <v>0</v>
      </c>
      <c r="AK125" s="974">
        <v>0</v>
      </c>
      <c r="AL125" s="974">
        <v>0</v>
      </c>
      <c r="AM125" s="974">
        <v>0</v>
      </c>
      <c r="AN125" s="974">
        <v>0</v>
      </c>
      <c r="AO125" s="974">
        <v>0</v>
      </c>
      <c r="AP125" s="974">
        <v>0</v>
      </c>
      <c r="AQ125" s="974">
        <v>0</v>
      </c>
      <c r="AR125" s="974">
        <v>0</v>
      </c>
      <c r="AS125" s="974">
        <v>0</v>
      </c>
      <c r="AT125" s="974">
        <v>0</v>
      </c>
      <c r="AU125" s="974">
        <v>0</v>
      </c>
      <c r="AV125" s="974">
        <v>0</v>
      </c>
      <c r="AW125" s="1028">
        <v>0</v>
      </c>
      <c r="AX125" s="963"/>
      <c r="AY125" s="973">
        <v>0</v>
      </c>
      <c r="BB125" s="1030">
        <v>0</v>
      </c>
      <c r="BC125" s="1031">
        <v>0</v>
      </c>
    </row>
    <row r="126" spans="1:55">
      <c r="A126" s="963">
        <v>187</v>
      </c>
      <c r="B126" s="964">
        <v>177</v>
      </c>
      <c r="C126" s="963" t="s">
        <v>1287</v>
      </c>
      <c r="D126" s="1034" t="s">
        <v>1607</v>
      </c>
      <c r="E126" s="1026" t="s">
        <v>1608</v>
      </c>
      <c r="F126" s="1027" t="s">
        <v>1391</v>
      </c>
      <c r="G126" s="974">
        <v>0</v>
      </c>
      <c r="H126" s="974">
        <v>0</v>
      </c>
      <c r="I126" s="974">
        <v>0</v>
      </c>
      <c r="J126" s="974">
        <v>0</v>
      </c>
      <c r="K126" s="974">
        <v>0</v>
      </c>
      <c r="L126" s="974">
        <v>0</v>
      </c>
      <c r="M126" s="974">
        <v>0</v>
      </c>
      <c r="N126" s="974">
        <v>0</v>
      </c>
      <c r="O126" s="974">
        <v>0</v>
      </c>
      <c r="P126" s="974">
        <v>0</v>
      </c>
      <c r="Q126" s="974">
        <v>0</v>
      </c>
      <c r="R126" s="974">
        <v>0</v>
      </c>
      <c r="S126" s="974">
        <v>0</v>
      </c>
      <c r="T126" s="974">
        <v>0</v>
      </c>
      <c r="U126" s="974">
        <v>0</v>
      </c>
      <c r="V126" s="974">
        <v>0</v>
      </c>
      <c r="W126" s="974">
        <v>0</v>
      </c>
      <c r="X126" s="974">
        <v>0</v>
      </c>
      <c r="Y126" s="974">
        <v>0</v>
      </c>
      <c r="Z126" s="974">
        <v>0</v>
      </c>
      <c r="AA126" s="974">
        <v>0</v>
      </c>
      <c r="AB126" s="974">
        <v>0</v>
      </c>
      <c r="AC126" s="974">
        <v>0</v>
      </c>
      <c r="AD126" s="974">
        <v>0</v>
      </c>
      <c r="AE126" s="974">
        <v>0</v>
      </c>
      <c r="AF126" s="974">
        <v>0</v>
      </c>
      <c r="AG126" s="974">
        <v>0</v>
      </c>
      <c r="AH126" s="974">
        <v>0</v>
      </c>
      <c r="AI126" s="974">
        <v>0</v>
      </c>
      <c r="AJ126" s="974">
        <v>0</v>
      </c>
      <c r="AK126" s="974">
        <v>0</v>
      </c>
      <c r="AL126" s="974">
        <v>0</v>
      </c>
      <c r="AM126" s="974">
        <v>0</v>
      </c>
      <c r="AN126" s="974">
        <v>0</v>
      </c>
      <c r="AO126" s="974">
        <v>0</v>
      </c>
      <c r="AP126" s="974">
        <v>0</v>
      </c>
      <c r="AQ126" s="974">
        <v>0</v>
      </c>
      <c r="AR126" s="974">
        <v>0</v>
      </c>
      <c r="AS126" s="974">
        <v>0</v>
      </c>
      <c r="AT126" s="974">
        <v>0</v>
      </c>
      <c r="AU126" s="974">
        <v>0</v>
      </c>
      <c r="AV126" s="974">
        <v>0</v>
      </c>
      <c r="AW126" s="1028">
        <v>0</v>
      </c>
      <c r="AX126" s="963"/>
      <c r="AY126" s="973">
        <v>0</v>
      </c>
      <c r="BB126" s="1030">
        <v>0</v>
      </c>
      <c r="BC126" s="1031">
        <v>0</v>
      </c>
    </row>
    <row r="127" spans="1:55" s="1035" customFormat="1">
      <c r="A127" s="1035">
        <v>188</v>
      </c>
      <c r="B127" s="1036">
        <v>178</v>
      </c>
      <c r="C127" s="1035" t="s">
        <v>1287</v>
      </c>
      <c r="D127" s="1046" t="s">
        <v>1609</v>
      </c>
      <c r="E127" s="1038" t="s">
        <v>1606</v>
      </c>
      <c r="F127" s="1039" t="s">
        <v>1391</v>
      </c>
      <c r="G127" s="1040">
        <v>0</v>
      </c>
      <c r="H127" s="1040">
        <v>0</v>
      </c>
      <c r="I127" s="1040">
        <v>0</v>
      </c>
      <c r="J127" s="1040">
        <v>0</v>
      </c>
      <c r="K127" s="1040">
        <v>0</v>
      </c>
      <c r="L127" s="1040">
        <v>0</v>
      </c>
      <c r="M127" s="1040">
        <v>0</v>
      </c>
      <c r="N127" s="1040">
        <v>0</v>
      </c>
      <c r="O127" s="1040">
        <v>0</v>
      </c>
      <c r="P127" s="1040">
        <v>0</v>
      </c>
      <c r="Q127" s="1040">
        <v>0</v>
      </c>
      <c r="R127" s="1040">
        <v>0</v>
      </c>
      <c r="S127" s="1040">
        <v>0</v>
      </c>
      <c r="T127" s="1040">
        <v>0</v>
      </c>
      <c r="U127" s="1040">
        <v>0</v>
      </c>
      <c r="V127" s="1040">
        <v>0</v>
      </c>
      <c r="W127" s="1040">
        <v>0</v>
      </c>
      <c r="X127" s="1040">
        <v>0</v>
      </c>
      <c r="Y127" s="1040">
        <v>0</v>
      </c>
      <c r="Z127" s="1040">
        <v>0</v>
      </c>
      <c r="AA127" s="1040">
        <v>0</v>
      </c>
      <c r="AB127" s="1040">
        <v>0</v>
      </c>
      <c r="AC127" s="1040">
        <v>0</v>
      </c>
      <c r="AD127" s="1040">
        <v>0</v>
      </c>
      <c r="AE127" s="1040">
        <v>0</v>
      </c>
      <c r="AF127" s="1040">
        <v>0</v>
      </c>
      <c r="AG127" s="1040">
        <v>0</v>
      </c>
      <c r="AH127" s="1040">
        <v>0</v>
      </c>
      <c r="AI127" s="1040">
        <v>0</v>
      </c>
      <c r="AJ127" s="1040">
        <v>0</v>
      </c>
      <c r="AK127" s="1040">
        <v>0</v>
      </c>
      <c r="AL127" s="1040">
        <v>0</v>
      </c>
      <c r="AM127" s="1040">
        <v>0</v>
      </c>
      <c r="AN127" s="1040">
        <v>0</v>
      </c>
      <c r="AO127" s="1040">
        <v>0</v>
      </c>
      <c r="AP127" s="1040">
        <v>0</v>
      </c>
      <c r="AQ127" s="1040">
        <v>0</v>
      </c>
      <c r="AR127" s="1040">
        <v>0</v>
      </c>
      <c r="AS127" s="1040">
        <v>0</v>
      </c>
      <c r="AT127" s="1040">
        <v>0</v>
      </c>
      <c r="AU127" s="1040">
        <v>0</v>
      </c>
      <c r="AV127" s="1040">
        <v>0</v>
      </c>
      <c r="AW127" s="1041">
        <v>0</v>
      </c>
      <c r="AY127" s="1040">
        <v>0</v>
      </c>
      <c r="BB127" s="1030">
        <v>0</v>
      </c>
      <c r="BC127" s="1047">
        <v>0</v>
      </c>
    </row>
    <row r="128" spans="1:55">
      <c r="A128" s="963">
        <v>191</v>
      </c>
      <c r="B128" s="964">
        <v>181</v>
      </c>
      <c r="C128" s="963" t="s">
        <v>1287</v>
      </c>
      <c r="D128" s="1034" t="s">
        <v>1610</v>
      </c>
      <c r="E128" s="1026" t="s">
        <v>1611</v>
      </c>
      <c r="F128" s="1027" t="s">
        <v>1391</v>
      </c>
      <c r="G128" s="974">
        <v>0</v>
      </c>
      <c r="H128" s="974">
        <v>0</v>
      </c>
      <c r="I128" s="974">
        <v>0</v>
      </c>
      <c r="J128" s="974">
        <v>0</v>
      </c>
      <c r="K128" s="974">
        <v>0</v>
      </c>
      <c r="L128" s="974">
        <v>0</v>
      </c>
      <c r="M128" s="974">
        <v>0</v>
      </c>
      <c r="N128" s="974">
        <v>0</v>
      </c>
      <c r="O128" s="974">
        <v>0</v>
      </c>
      <c r="P128" s="974">
        <v>0</v>
      </c>
      <c r="Q128" s="974">
        <v>0</v>
      </c>
      <c r="R128" s="974">
        <v>0</v>
      </c>
      <c r="S128" s="974">
        <v>0</v>
      </c>
      <c r="T128" s="974">
        <v>0</v>
      </c>
      <c r="U128" s="974">
        <v>0</v>
      </c>
      <c r="V128" s="974">
        <v>0</v>
      </c>
      <c r="W128" s="974">
        <v>0</v>
      </c>
      <c r="X128" s="974">
        <v>0</v>
      </c>
      <c r="Y128" s="974">
        <v>0</v>
      </c>
      <c r="Z128" s="974">
        <v>0</v>
      </c>
      <c r="AA128" s="974">
        <v>0</v>
      </c>
      <c r="AB128" s="974">
        <v>0</v>
      </c>
      <c r="AC128" s="974">
        <v>0</v>
      </c>
      <c r="AD128" s="974">
        <v>0</v>
      </c>
      <c r="AE128" s="974">
        <v>0</v>
      </c>
      <c r="AF128" s="974">
        <v>0</v>
      </c>
      <c r="AG128" s="974">
        <v>0</v>
      </c>
      <c r="AH128" s="974">
        <v>0</v>
      </c>
      <c r="AI128" s="974">
        <v>0</v>
      </c>
      <c r="AJ128" s="974">
        <v>0</v>
      </c>
      <c r="AK128" s="974">
        <v>0</v>
      </c>
      <c r="AL128" s="974">
        <v>0</v>
      </c>
      <c r="AM128" s="974">
        <v>0</v>
      </c>
      <c r="AN128" s="974">
        <v>0</v>
      </c>
      <c r="AO128" s="974">
        <v>0</v>
      </c>
      <c r="AP128" s="974">
        <v>0</v>
      </c>
      <c r="AQ128" s="974">
        <v>0</v>
      </c>
      <c r="AR128" s="974">
        <v>0</v>
      </c>
      <c r="AS128" s="974">
        <v>0</v>
      </c>
      <c r="AT128" s="974">
        <v>0</v>
      </c>
      <c r="AU128" s="974">
        <v>0</v>
      </c>
      <c r="AV128" s="974">
        <v>0</v>
      </c>
      <c r="AW128" s="1028">
        <v>0</v>
      </c>
      <c r="AX128" s="963"/>
      <c r="AY128" s="973">
        <v>0</v>
      </c>
      <c r="BB128" s="1030">
        <v>0</v>
      </c>
      <c r="BC128" s="1031">
        <v>0</v>
      </c>
    </row>
    <row r="129" spans="1:57" ht="33" customHeight="1">
      <c r="A129" s="963">
        <v>192</v>
      </c>
      <c r="B129" s="964">
        <v>182</v>
      </c>
      <c r="C129" s="963" t="s">
        <v>1287</v>
      </c>
      <c r="D129" s="1034" t="s">
        <v>1612</v>
      </c>
      <c r="E129" s="1026" t="s">
        <v>1613</v>
      </c>
      <c r="F129" s="1027" t="s">
        <v>1391</v>
      </c>
      <c r="G129" s="974">
        <v>0</v>
      </c>
      <c r="H129" s="974">
        <v>0</v>
      </c>
      <c r="I129" s="974">
        <v>0</v>
      </c>
      <c r="J129" s="974">
        <v>0</v>
      </c>
      <c r="K129" s="974">
        <v>0</v>
      </c>
      <c r="L129" s="974">
        <v>0</v>
      </c>
      <c r="M129" s="974">
        <v>0</v>
      </c>
      <c r="N129" s="974">
        <v>0</v>
      </c>
      <c r="O129" s="974">
        <v>0</v>
      </c>
      <c r="P129" s="974">
        <v>0</v>
      </c>
      <c r="Q129" s="974">
        <v>0</v>
      </c>
      <c r="R129" s="974">
        <v>0</v>
      </c>
      <c r="S129" s="974">
        <v>0</v>
      </c>
      <c r="T129" s="974">
        <v>0</v>
      </c>
      <c r="U129" s="974">
        <v>0</v>
      </c>
      <c r="V129" s="974">
        <v>0</v>
      </c>
      <c r="W129" s="974">
        <v>0</v>
      </c>
      <c r="X129" s="974">
        <v>0</v>
      </c>
      <c r="Y129" s="974">
        <v>0</v>
      </c>
      <c r="Z129" s="974">
        <v>0</v>
      </c>
      <c r="AA129" s="974">
        <v>0</v>
      </c>
      <c r="AB129" s="974">
        <v>0</v>
      </c>
      <c r="AC129" s="974">
        <v>0</v>
      </c>
      <c r="AD129" s="974">
        <v>0</v>
      </c>
      <c r="AE129" s="974">
        <v>0</v>
      </c>
      <c r="AF129" s="974">
        <v>0</v>
      </c>
      <c r="AG129" s="974">
        <v>0</v>
      </c>
      <c r="AH129" s="974">
        <v>0</v>
      </c>
      <c r="AI129" s="974">
        <v>0</v>
      </c>
      <c r="AJ129" s="974">
        <v>0</v>
      </c>
      <c r="AK129" s="974">
        <v>0</v>
      </c>
      <c r="AL129" s="974">
        <v>0</v>
      </c>
      <c r="AM129" s="974">
        <v>0</v>
      </c>
      <c r="AN129" s="974">
        <v>0</v>
      </c>
      <c r="AO129" s="974">
        <v>0</v>
      </c>
      <c r="AP129" s="974">
        <v>0</v>
      </c>
      <c r="AQ129" s="974">
        <v>0</v>
      </c>
      <c r="AR129" s="974">
        <v>0</v>
      </c>
      <c r="AS129" s="974">
        <v>0</v>
      </c>
      <c r="AT129" s="974">
        <v>0</v>
      </c>
      <c r="AU129" s="974">
        <v>0</v>
      </c>
      <c r="AV129" s="974">
        <v>0</v>
      </c>
      <c r="AW129" s="1028">
        <v>0</v>
      </c>
      <c r="AX129" s="1048"/>
      <c r="AY129" s="973">
        <v>0</v>
      </c>
      <c r="AZ129" s="1048"/>
      <c r="BA129" s="1048"/>
      <c r="BB129" s="1030">
        <v>0</v>
      </c>
      <c r="BC129" s="1031">
        <v>0</v>
      </c>
      <c r="BD129" s="1048"/>
      <c r="BE129" s="1048"/>
    </row>
    <row r="130" spans="1:57" ht="33" customHeight="1">
      <c r="A130" s="963">
        <v>194</v>
      </c>
      <c r="B130" s="964">
        <v>184</v>
      </c>
      <c r="C130" s="963" t="s">
        <v>1287</v>
      </c>
      <c r="D130" s="1033" t="s">
        <v>1614</v>
      </c>
      <c r="E130" s="1026" t="s">
        <v>1615</v>
      </c>
      <c r="F130" s="1027" t="s">
        <v>1391</v>
      </c>
      <c r="G130" s="974">
        <v>0</v>
      </c>
      <c r="H130" s="974">
        <v>0</v>
      </c>
      <c r="I130" s="974">
        <v>0</v>
      </c>
      <c r="J130" s="974">
        <v>0</v>
      </c>
      <c r="K130" s="974">
        <v>0</v>
      </c>
      <c r="L130" s="974">
        <v>0</v>
      </c>
      <c r="M130" s="974">
        <v>0</v>
      </c>
      <c r="N130" s="974">
        <v>0</v>
      </c>
      <c r="O130" s="974">
        <v>0</v>
      </c>
      <c r="P130" s="974">
        <v>0</v>
      </c>
      <c r="Q130" s="974">
        <v>0</v>
      </c>
      <c r="R130" s="974">
        <v>0</v>
      </c>
      <c r="S130" s="974">
        <v>0</v>
      </c>
      <c r="T130" s="974">
        <v>0</v>
      </c>
      <c r="U130" s="974">
        <v>0</v>
      </c>
      <c r="V130" s="974">
        <v>0</v>
      </c>
      <c r="W130" s="974">
        <v>0</v>
      </c>
      <c r="X130" s="974">
        <v>0</v>
      </c>
      <c r="Y130" s="974">
        <v>0</v>
      </c>
      <c r="Z130" s="974">
        <v>0</v>
      </c>
      <c r="AA130" s="974">
        <v>0</v>
      </c>
      <c r="AB130" s="974">
        <v>0</v>
      </c>
      <c r="AC130" s="974">
        <v>0</v>
      </c>
      <c r="AD130" s="974">
        <v>0</v>
      </c>
      <c r="AE130" s="974">
        <v>0</v>
      </c>
      <c r="AF130" s="974">
        <v>0</v>
      </c>
      <c r="AG130" s="974">
        <v>0</v>
      </c>
      <c r="AH130" s="974">
        <v>0</v>
      </c>
      <c r="AI130" s="974">
        <v>0</v>
      </c>
      <c r="AJ130" s="974">
        <v>0</v>
      </c>
      <c r="AK130" s="974">
        <v>0</v>
      </c>
      <c r="AL130" s="974">
        <v>0</v>
      </c>
      <c r="AM130" s="974">
        <v>0</v>
      </c>
      <c r="AN130" s="974">
        <v>0</v>
      </c>
      <c r="AO130" s="974">
        <v>0</v>
      </c>
      <c r="AP130" s="974">
        <v>0</v>
      </c>
      <c r="AQ130" s="974">
        <v>0</v>
      </c>
      <c r="AR130" s="974">
        <v>0</v>
      </c>
      <c r="AS130" s="974">
        <v>0</v>
      </c>
      <c r="AT130" s="974">
        <v>0</v>
      </c>
      <c r="AU130" s="974">
        <v>0</v>
      </c>
      <c r="AV130" s="974">
        <v>0</v>
      </c>
      <c r="AW130" s="1028">
        <v>0</v>
      </c>
      <c r="AX130" s="1048"/>
      <c r="AY130" s="973">
        <v>-482631369.24000001</v>
      </c>
      <c r="AZ130" s="1048"/>
      <c r="BA130" s="1048"/>
      <c r="BB130" s="1030">
        <v>0</v>
      </c>
      <c r="BC130" s="1049">
        <v>-482631369.24000001</v>
      </c>
      <c r="BD130" s="1048"/>
      <c r="BE130" s="1048"/>
    </row>
    <row r="131" spans="1:57" ht="33" customHeight="1">
      <c r="A131" s="963">
        <v>195</v>
      </c>
      <c r="B131" s="964">
        <v>185</v>
      </c>
      <c r="C131" s="1050" t="s">
        <v>1287</v>
      </c>
      <c r="D131" s="1051" t="s">
        <v>1616</v>
      </c>
      <c r="E131" s="1052" t="s">
        <v>1617</v>
      </c>
      <c r="F131" s="1053" t="s">
        <v>1618</v>
      </c>
      <c r="G131" s="974">
        <v>0</v>
      </c>
      <c r="H131" s="974">
        <v>0</v>
      </c>
      <c r="I131" s="974">
        <v>0</v>
      </c>
      <c r="J131" s="974">
        <v>0</v>
      </c>
      <c r="K131" s="974">
        <v>0</v>
      </c>
      <c r="L131" s="974">
        <v>0</v>
      </c>
      <c r="M131" s="974">
        <v>0</v>
      </c>
      <c r="N131" s="974">
        <v>0</v>
      </c>
      <c r="O131" s="974">
        <v>0</v>
      </c>
      <c r="P131" s="974">
        <v>0</v>
      </c>
      <c r="Q131" s="974">
        <v>0</v>
      </c>
      <c r="R131" s="974">
        <v>0</v>
      </c>
      <c r="S131" s="974">
        <v>0</v>
      </c>
      <c r="T131" s="974">
        <v>0</v>
      </c>
      <c r="U131" s="974">
        <v>0</v>
      </c>
      <c r="V131" s="974">
        <v>0</v>
      </c>
      <c r="W131" s="974">
        <v>0</v>
      </c>
      <c r="X131" s="974">
        <v>0</v>
      </c>
      <c r="Y131" s="974">
        <v>0</v>
      </c>
      <c r="Z131" s="974">
        <v>0</v>
      </c>
      <c r="AA131" s="974">
        <v>0</v>
      </c>
      <c r="AB131" s="974">
        <v>0</v>
      </c>
      <c r="AC131" s="974">
        <v>0</v>
      </c>
      <c r="AD131" s="974">
        <v>0</v>
      </c>
      <c r="AE131" s="974">
        <v>0</v>
      </c>
      <c r="AF131" s="974">
        <v>0</v>
      </c>
      <c r="AG131" s="974">
        <v>0</v>
      </c>
      <c r="AH131" s="974">
        <v>0</v>
      </c>
      <c r="AI131" s="974">
        <v>0</v>
      </c>
      <c r="AJ131" s="974">
        <v>0</v>
      </c>
      <c r="AK131" s="974">
        <v>0</v>
      </c>
      <c r="AL131" s="974">
        <v>0</v>
      </c>
      <c r="AM131" s="974">
        <v>0</v>
      </c>
      <c r="AN131" s="974">
        <v>0</v>
      </c>
      <c r="AO131" s="974">
        <v>0</v>
      </c>
      <c r="AP131" s="974">
        <v>0</v>
      </c>
      <c r="AQ131" s="974">
        <v>0</v>
      </c>
      <c r="AR131" s="974">
        <v>0</v>
      </c>
      <c r="AS131" s="974">
        <v>0</v>
      </c>
      <c r="AT131" s="974">
        <v>0</v>
      </c>
      <c r="AU131" s="974">
        <v>0</v>
      </c>
      <c r="AV131" s="974">
        <v>0</v>
      </c>
      <c r="AW131" s="1028">
        <v>0</v>
      </c>
      <c r="AX131" s="1048"/>
      <c r="AY131" s="973">
        <v>0</v>
      </c>
      <c r="AZ131" s="1048"/>
      <c r="BA131" s="1048"/>
      <c r="BB131" s="1030">
        <v>0</v>
      </c>
      <c r="BC131" s="1031">
        <v>0</v>
      </c>
      <c r="BD131" s="1048"/>
      <c r="BE131" s="1048"/>
    </row>
    <row r="132" spans="1:57" ht="33" customHeight="1">
      <c r="A132" s="963">
        <v>196</v>
      </c>
      <c r="B132" s="964">
        <v>186</v>
      </c>
      <c r="C132" s="1050" t="s">
        <v>1287</v>
      </c>
      <c r="D132" s="1051" t="s">
        <v>1616</v>
      </c>
      <c r="E132" s="1052" t="s">
        <v>1617</v>
      </c>
      <c r="F132" s="1053" t="s">
        <v>1619</v>
      </c>
      <c r="G132" s="974">
        <v>0</v>
      </c>
      <c r="H132" s="974">
        <v>0</v>
      </c>
      <c r="I132" s="974">
        <v>0</v>
      </c>
      <c r="J132" s="974">
        <v>0</v>
      </c>
      <c r="K132" s="974">
        <v>0</v>
      </c>
      <c r="L132" s="974">
        <v>0</v>
      </c>
      <c r="M132" s="974">
        <v>0</v>
      </c>
      <c r="N132" s="974">
        <v>0</v>
      </c>
      <c r="O132" s="974">
        <v>0</v>
      </c>
      <c r="P132" s="974">
        <v>0</v>
      </c>
      <c r="Q132" s="974">
        <v>0</v>
      </c>
      <c r="R132" s="974">
        <v>0</v>
      </c>
      <c r="S132" s="974">
        <v>0</v>
      </c>
      <c r="T132" s="974">
        <v>0</v>
      </c>
      <c r="U132" s="974">
        <v>0</v>
      </c>
      <c r="V132" s="974">
        <v>0</v>
      </c>
      <c r="W132" s="974">
        <v>0</v>
      </c>
      <c r="X132" s="974">
        <v>0</v>
      </c>
      <c r="Y132" s="974">
        <v>0</v>
      </c>
      <c r="Z132" s="974">
        <v>0</v>
      </c>
      <c r="AA132" s="974">
        <v>0</v>
      </c>
      <c r="AB132" s="974">
        <v>0</v>
      </c>
      <c r="AC132" s="974">
        <v>0</v>
      </c>
      <c r="AD132" s="974">
        <v>0</v>
      </c>
      <c r="AE132" s="974">
        <v>0</v>
      </c>
      <c r="AF132" s="974">
        <v>0</v>
      </c>
      <c r="AG132" s="974">
        <v>0</v>
      </c>
      <c r="AH132" s="974">
        <v>0</v>
      </c>
      <c r="AI132" s="974">
        <v>0</v>
      </c>
      <c r="AJ132" s="974">
        <v>0</v>
      </c>
      <c r="AK132" s="974">
        <v>0</v>
      </c>
      <c r="AL132" s="974">
        <v>0</v>
      </c>
      <c r="AM132" s="974">
        <v>0</v>
      </c>
      <c r="AN132" s="974">
        <v>0</v>
      </c>
      <c r="AO132" s="974">
        <v>0</v>
      </c>
      <c r="AP132" s="974">
        <v>0</v>
      </c>
      <c r="AQ132" s="974">
        <v>0</v>
      </c>
      <c r="AR132" s="974">
        <v>0</v>
      </c>
      <c r="AS132" s="974">
        <v>0</v>
      </c>
      <c r="AT132" s="974">
        <v>0</v>
      </c>
      <c r="AU132" s="974">
        <v>0</v>
      </c>
      <c r="AV132" s="974">
        <v>0</v>
      </c>
      <c r="AW132" s="1028">
        <v>0</v>
      </c>
      <c r="AX132" s="1048"/>
      <c r="AY132" s="973">
        <v>0</v>
      </c>
      <c r="AZ132" s="1048"/>
      <c r="BA132" s="1048"/>
      <c r="BB132" s="1030">
        <v>0</v>
      </c>
      <c r="BC132" s="1031">
        <v>0</v>
      </c>
      <c r="BD132" s="1048"/>
      <c r="BE132" s="1048"/>
    </row>
    <row r="133" spans="1:57" ht="33" customHeight="1">
      <c r="A133" s="963">
        <v>197</v>
      </c>
      <c r="B133" s="964">
        <v>187</v>
      </c>
      <c r="C133" s="1050" t="s">
        <v>1287</v>
      </c>
      <c r="D133" s="1051" t="s">
        <v>1616</v>
      </c>
      <c r="E133" s="1052" t="s">
        <v>1617</v>
      </c>
      <c r="F133" s="1053" t="s">
        <v>1620</v>
      </c>
      <c r="G133" s="974">
        <v>0</v>
      </c>
      <c r="H133" s="974">
        <v>0</v>
      </c>
      <c r="I133" s="974">
        <v>0</v>
      </c>
      <c r="J133" s="974">
        <v>0</v>
      </c>
      <c r="K133" s="974">
        <v>0</v>
      </c>
      <c r="L133" s="974">
        <v>0</v>
      </c>
      <c r="M133" s="974">
        <v>0</v>
      </c>
      <c r="N133" s="974">
        <v>0</v>
      </c>
      <c r="O133" s="974">
        <v>0</v>
      </c>
      <c r="P133" s="974">
        <v>0</v>
      </c>
      <c r="Q133" s="974">
        <v>0</v>
      </c>
      <c r="R133" s="974">
        <v>0</v>
      </c>
      <c r="S133" s="974">
        <v>0</v>
      </c>
      <c r="T133" s="974">
        <v>0</v>
      </c>
      <c r="U133" s="974">
        <v>0</v>
      </c>
      <c r="V133" s="974">
        <v>0</v>
      </c>
      <c r="W133" s="974">
        <v>0</v>
      </c>
      <c r="X133" s="974">
        <v>0</v>
      </c>
      <c r="Y133" s="974">
        <v>0</v>
      </c>
      <c r="Z133" s="974">
        <v>0</v>
      </c>
      <c r="AA133" s="974">
        <v>0</v>
      </c>
      <c r="AB133" s="974">
        <v>0</v>
      </c>
      <c r="AC133" s="974">
        <v>0</v>
      </c>
      <c r="AD133" s="974">
        <v>0</v>
      </c>
      <c r="AE133" s="974">
        <v>0</v>
      </c>
      <c r="AF133" s="974">
        <v>0</v>
      </c>
      <c r="AG133" s="974">
        <v>0</v>
      </c>
      <c r="AH133" s="974">
        <v>0</v>
      </c>
      <c r="AI133" s="974">
        <v>0</v>
      </c>
      <c r="AJ133" s="974">
        <v>0</v>
      </c>
      <c r="AK133" s="974">
        <v>0</v>
      </c>
      <c r="AL133" s="974">
        <v>0</v>
      </c>
      <c r="AM133" s="974">
        <v>0</v>
      </c>
      <c r="AN133" s="974">
        <v>0</v>
      </c>
      <c r="AO133" s="974">
        <v>0</v>
      </c>
      <c r="AP133" s="974">
        <v>0</v>
      </c>
      <c r="AQ133" s="974">
        <v>0</v>
      </c>
      <c r="AR133" s="974">
        <v>0</v>
      </c>
      <c r="AS133" s="974">
        <v>0</v>
      </c>
      <c r="AT133" s="974">
        <v>0</v>
      </c>
      <c r="AU133" s="974">
        <v>0</v>
      </c>
      <c r="AV133" s="974">
        <v>0</v>
      </c>
      <c r="AW133" s="1028">
        <v>0</v>
      </c>
      <c r="AX133" s="1048"/>
      <c r="AY133" s="973">
        <v>0</v>
      </c>
      <c r="AZ133" s="1048"/>
      <c r="BA133" s="1048"/>
      <c r="BB133" s="1030">
        <v>0</v>
      </c>
      <c r="BC133" s="1031">
        <v>0</v>
      </c>
      <c r="BD133" s="1048"/>
      <c r="BE133" s="1048"/>
    </row>
    <row r="134" spans="1:57" ht="33" customHeight="1">
      <c r="A134" s="963">
        <v>198</v>
      </c>
      <c r="B134" s="964">
        <v>188</v>
      </c>
      <c r="C134" s="1050" t="s">
        <v>1287</v>
      </c>
      <c r="D134" s="1051" t="s">
        <v>1616</v>
      </c>
      <c r="E134" s="1052" t="s">
        <v>1617</v>
      </c>
      <c r="F134" s="1053" t="s">
        <v>1621</v>
      </c>
      <c r="G134" s="974">
        <v>0</v>
      </c>
      <c r="H134" s="974">
        <v>0</v>
      </c>
      <c r="I134" s="974">
        <v>0</v>
      </c>
      <c r="J134" s="974">
        <v>0</v>
      </c>
      <c r="K134" s="974">
        <v>0</v>
      </c>
      <c r="L134" s="974">
        <v>0</v>
      </c>
      <c r="M134" s="974">
        <v>0</v>
      </c>
      <c r="N134" s="974">
        <v>0</v>
      </c>
      <c r="O134" s="974">
        <v>0</v>
      </c>
      <c r="P134" s="974">
        <v>0</v>
      </c>
      <c r="Q134" s="974">
        <v>0</v>
      </c>
      <c r="R134" s="974">
        <v>0</v>
      </c>
      <c r="S134" s="974">
        <v>0</v>
      </c>
      <c r="T134" s="974">
        <v>0</v>
      </c>
      <c r="U134" s="974">
        <v>0</v>
      </c>
      <c r="V134" s="974">
        <v>0</v>
      </c>
      <c r="W134" s="974">
        <v>0</v>
      </c>
      <c r="X134" s="974">
        <v>0</v>
      </c>
      <c r="Y134" s="974">
        <v>0</v>
      </c>
      <c r="Z134" s="974">
        <v>0</v>
      </c>
      <c r="AA134" s="974">
        <v>0</v>
      </c>
      <c r="AB134" s="974">
        <v>0</v>
      </c>
      <c r="AC134" s="974">
        <v>0</v>
      </c>
      <c r="AD134" s="974">
        <v>0</v>
      </c>
      <c r="AE134" s="974">
        <v>0</v>
      </c>
      <c r="AF134" s="974">
        <v>0</v>
      </c>
      <c r="AG134" s="974">
        <v>0</v>
      </c>
      <c r="AH134" s="974">
        <v>0</v>
      </c>
      <c r="AI134" s="974">
        <v>0</v>
      </c>
      <c r="AJ134" s="974">
        <v>0</v>
      </c>
      <c r="AK134" s="974">
        <v>0</v>
      </c>
      <c r="AL134" s="974">
        <v>0</v>
      </c>
      <c r="AM134" s="974">
        <v>0</v>
      </c>
      <c r="AN134" s="974">
        <v>0</v>
      </c>
      <c r="AO134" s="974">
        <v>0</v>
      </c>
      <c r="AP134" s="974">
        <v>0</v>
      </c>
      <c r="AQ134" s="974">
        <v>0</v>
      </c>
      <c r="AR134" s="974">
        <v>0</v>
      </c>
      <c r="AS134" s="974">
        <v>0</v>
      </c>
      <c r="AT134" s="974">
        <v>0</v>
      </c>
      <c r="AU134" s="974">
        <v>0</v>
      </c>
      <c r="AV134" s="974">
        <v>0</v>
      </c>
      <c r="AW134" s="1028">
        <v>0</v>
      </c>
      <c r="AX134" s="1048"/>
      <c r="AY134" s="973">
        <v>0</v>
      </c>
      <c r="AZ134" s="1048"/>
      <c r="BA134" s="1048"/>
      <c r="BB134" s="1030">
        <v>0</v>
      </c>
      <c r="BC134" s="1031">
        <v>0</v>
      </c>
      <c r="BD134" s="1048"/>
      <c r="BE134" s="1048"/>
    </row>
    <row r="135" spans="1:57" ht="33" customHeight="1">
      <c r="A135" s="963">
        <v>199</v>
      </c>
      <c r="B135" s="964">
        <v>189</v>
      </c>
      <c r="C135" s="1050" t="s">
        <v>1287</v>
      </c>
      <c r="D135" s="1051" t="s">
        <v>1616</v>
      </c>
      <c r="E135" s="1052" t="s">
        <v>1617</v>
      </c>
      <c r="F135" s="1053" t="s">
        <v>1622</v>
      </c>
      <c r="G135" s="974">
        <v>0</v>
      </c>
      <c r="H135" s="974">
        <v>0</v>
      </c>
      <c r="I135" s="974">
        <v>0</v>
      </c>
      <c r="J135" s="974">
        <v>0</v>
      </c>
      <c r="K135" s="974">
        <v>0</v>
      </c>
      <c r="L135" s="974">
        <v>0</v>
      </c>
      <c r="M135" s="974">
        <v>0</v>
      </c>
      <c r="N135" s="974">
        <v>0</v>
      </c>
      <c r="O135" s="974">
        <v>0</v>
      </c>
      <c r="P135" s="974">
        <v>0</v>
      </c>
      <c r="Q135" s="974">
        <v>0</v>
      </c>
      <c r="R135" s="974">
        <v>0</v>
      </c>
      <c r="S135" s="974">
        <v>0</v>
      </c>
      <c r="T135" s="974">
        <v>0</v>
      </c>
      <c r="U135" s="974">
        <v>0</v>
      </c>
      <c r="V135" s="974">
        <v>0</v>
      </c>
      <c r="W135" s="974">
        <v>0</v>
      </c>
      <c r="X135" s="974">
        <v>0</v>
      </c>
      <c r="Y135" s="974">
        <v>0</v>
      </c>
      <c r="Z135" s="974">
        <v>0</v>
      </c>
      <c r="AA135" s="974">
        <v>0</v>
      </c>
      <c r="AB135" s="974">
        <v>0</v>
      </c>
      <c r="AC135" s="974">
        <v>0</v>
      </c>
      <c r="AD135" s="974">
        <v>0</v>
      </c>
      <c r="AE135" s="974">
        <v>0</v>
      </c>
      <c r="AF135" s="974">
        <v>0</v>
      </c>
      <c r="AG135" s="974">
        <v>0</v>
      </c>
      <c r="AH135" s="974">
        <v>0</v>
      </c>
      <c r="AI135" s="974">
        <v>0</v>
      </c>
      <c r="AJ135" s="974">
        <v>0</v>
      </c>
      <c r="AK135" s="974">
        <v>0</v>
      </c>
      <c r="AL135" s="974">
        <v>0</v>
      </c>
      <c r="AM135" s="974">
        <v>0</v>
      </c>
      <c r="AN135" s="974">
        <v>0</v>
      </c>
      <c r="AO135" s="974">
        <v>0</v>
      </c>
      <c r="AP135" s="974">
        <v>0</v>
      </c>
      <c r="AQ135" s="974">
        <v>0</v>
      </c>
      <c r="AR135" s="974">
        <v>0</v>
      </c>
      <c r="AS135" s="974">
        <v>0</v>
      </c>
      <c r="AT135" s="974">
        <v>0</v>
      </c>
      <c r="AU135" s="974">
        <v>0</v>
      </c>
      <c r="AV135" s="974">
        <v>0</v>
      </c>
      <c r="AW135" s="1028">
        <v>0</v>
      </c>
      <c r="AX135" s="1048"/>
      <c r="AY135" s="973">
        <v>0</v>
      </c>
      <c r="AZ135" s="1048"/>
      <c r="BA135" s="1048"/>
      <c r="BB135" s="1030">
        <v>0</v>
      </c>
      <c r="BC135" s="1031">
        <v>0</v>
      </c>
      <c r="BD135" s="1048"/>
      <c r="BE135" s="1048"/>
    </row>
    <row r="136" spans="1:57" ht="33" customHeight="1">
      <c r="A136" s="963">
        <v>200</v>
      </c>
      <c r="B136" s="964">
        <v>190</v>
      </c>
      <c r="C136" s="1050" t="s">
        <v>1287</v>
      </c>
      <c r="D136" s="1051" t="s">
        <v>1616</v>
      </c>
      <c r="E136" s="1052" t="s">
        <v>1617</v>
      </c>
      <c r="F136" s="1053" t="s">
        <v>1623</v>
      </c>
      <c r="G136" s="974">
        <v>0</v>
      </c>
      <c r="H136" s="974">
        <v>0</v>
      </c>
      <c r="I136" s="974">
        <v>0</v>
      </c>
      <c r="J136" s="974">
        <v>0</v>
      </c>
      <c r="K136" s="974">
        <v>0</v>
      </c>
      <c r="L136" s="974">
        <v>0</v>
      </c>
      <c r="M136" s="974">
        <v>0</v>
      </c>
      <c r="N136" s="974">
        <v>0</v>
      </c>
      <c r="O136" s="974">
        <v>0</v>
      </c>
      <c r="P136" s="974">
        <v>0</v>
      </c>
      <c r="Q136" s="974">
        <v>0</v>
      </c>
      <c r="R136" s="974">
        <v>0</v>
      </c>
      <c r="S136" s="974">
        <v>0</v>
      </c>
      <c r="T136" s="974">
        <v>0</v>
      </c>
      <c r="U136" s="974">
        <v>0</v>
      </c>
      <c r="V136" s="974">
        <v>0</v>
      </c>
      <c r="W136" s="974">
        <v>0</v>
      </c>
      <c r="X136" s="974">
        <v>0</v>
      </c>
      <c r="Y136" s="974">
        <v>0</v>
      </c>
      <c r="Z136" s="974">
        <v>0</v>
      </c>
      <c r="AA136" s="974">
        <v>0</v>
      </c>
      <c r="AB136" s="974">
        <v>0</v>
      </c>
      <c r="AC136" s="974">
        <v>0</v>
      </c>
      <c r="AD136" s="974">
        <v>0</v>
      </c>
      <c r="AE136" s="974">
        <v>0</v>
      </c>
      <c r="AF136" s="974">
        <v>0</v>
      </c>
      <c r="AG136" s="974">
        <v>0</v>
      </c>
      <c r="AH136" s="974">
        <v>0</v>
      </c>
      <c r="AI136" s="974">
        <v>0</v>
      </c>
      <c r="AJ136" s="974">
        <v>0</v>
      </c>
      <c r="AK136" s="974">
        <v>0</v>
      </c>
      <c r="AL136" s="974">
        <v>0</v>
      </c>
      <c r="AM136" s="974">
        <v>0</v>
      </c>
      <c r="AN136" s="974">
        <v>0</v>
      </c>
      <c r="AO136" s="974">
        <v>0</v>
      </c>
      <c r="AP136" s="974">
        <v>0</v>
      </c>
      <c r="AQ136" s="974">
        <v>0</v>
      </c>
      <c r="AR136" s="974">
        <v>0</v>
      </c>
      <c r="AS136" s="974">
        <v>0</v>
      </c>
      <c r="AT136" s="974">
        <v>0</v>
      </c>
      <c r="AU136" s="974">
        <v>0</v>
      </c>
      <c r="AV136" s="974">
        <v>0</v>
      </c>
      <c r="AW136" s="1028">
        <v>0</v>
      </c>
      <c r="AX136" s="1048"/>
      <c r="AY136" s="973">
        <v>0</v>
      </c>
      <c r="AZ136" s="1048"/>
      <c r="BA136" s="1048"/>
      <c r="BB136" s="1030">
        <v>0</v>
      </c>
      <c r="BC136" s="1031">
        <v>0</v>
      </c>
      <c r="BD136" s="1048"/>
      <c r="BE136" s="1048"/>
    </row>
    <row r="137" spans="1:57" ht="33" customHeight="1">
      <c r="A137" s="963">
        <v>201</v>
      </c>
      <c r="B137" s="964">
        <v>191</v>
      </c>
      <c r="C137" s="1050" t="s">
        <v>1287</v>
      </c>
      <c r="D137" s="1051" t="s">
        <v>1616</v>
      </c>
      <c r="E137" s="1052" t="s">
        <v>1617</v>
      </c>
      <c r="F137" s="1053" t="s">
        <v>1624</v>
      </c>
      <c r="G137" s="974">
        <v>983310.94</v>
      </c>
      <c r="H137" s="974">
        <v>0</v>
      </c>
      <c r="I137" s="974">
        <v>0</v>
      </c>
      <c r="J137" s="974">
        <v>0</v>
      </c>
      <c r="K137" s="974">
        <v>0</v>
      </c>
      <c r="L137" s="974">
        <v>0</v>
      </c>
      <c r="M137" s="974">
        <v>0</v>
      </c>
      <c r="N137" s="974">
        <v>0</v>
      </c>
      <c r="O137" s="974">
        <v>0</v>
      </c>
      <c r="P137" s="974">
        <v>0</v>
      </c>
      <c r="Q137" s="974">
        <v>0</v>
      </c>
      <c r="R137" s="974">
        <v>0</v>
      </c>
      <c r="S137" s="974">
        <v>0</v>
      </c>
      <c r="T137" s="974">
        <v>0</v>
      </c>
      <c r="U137" s="974">
        <v>0</v>
      </c>
      <c r="V137" s="974">
        <v>0</v>
      </c>
      <c r="W137" s="974">
        <v>0</v>
      </c>
      <c r="X137" s="974">
        <v>0</v>
      </c>
      <c r="Y137" s="974">
        <v>0</v>
      </c>
      <c r="Z137" s="974">
        <v>0</v>
      </c>
      <c r="AA137" s="974">
        <v>0</v>
      </c>
      <c r="AB137" s="974">
        <v>0</v>
      </c>
      <c r="AC137" s="974">
        <v>0</v>
      </c>
      <c r="AD137" s="974">
        <v>0</v>
      </c>
      <c r="AE137" s="974">
        <v>0</v>
      </c>
      <c r="AF137" s="974">
        <v>0</v>
      </c>
      <c r="AG137" s="974">
        <v>0</v>
      </c>
      <c r="AH137" s="974">
        <v>0</v>
      </c>
      <c r="AI137" s="974">
        <v>0</v>
      </c>
      <c r="AJ137" s="974">
        <v>0</v>
      </c>
      <c r="AK137" s="974">
        <v>0</v>
      </c>
      <c r="AL137" s="974">
        <v>0</v>
      </c>
      <c r="AM137" s="974">
        <v>0</v>
      </c>
      <c r="AN137" s="974">
        <v>0</v>
      </c>
      <c r="AO137" s="974">
        <v>0</v>
      </c>
      <c r="AP137" s="974">
        <v>0</v>
      </c>
      <c r="AQ137" s="974">
        <v>0</v>
      </c>
      <c r="AR137" s="974">
        <v>0</v>
      </c>
      <c r="AS137" s="974">
        <v>0</v>
      </c>
      <c r="AT137" s="974">
        <v>0</v>
      </c>
      <c r="AU137" s="974">
        <v>0</v>
      </c>
      <c r="AV137" s="974">
        <v>983310.94</v>
      </c>
      <c r="AW137" s="1028">
        <v>0</v>
      </c>
      <c r="AX137" s="1048"/>
      <c r="AY137" s="973">
        <v>0</v>
      </c>
      <c r="AZ137" s="1048"/>
      <c r="BA137" s="1048"/>
      <c r="BB137" s="1030">
        <v>983310.94</v>
      </c>
      <c r="BC137" s="1049">
        <v>983310.94</v>
      </c>
      <c r="BD137" s="1048"/>
      <c r="BE137" s="1048"/>
    </row>
    <row r="138" spans="1:57" ht="33" customHeight="1">
      <c r="A138" s="963">
        <v>202</v>
      </c>
      <c r="B138" s="964">
        <v>192</v>
      </c>
      <c r="C138" s="1050" t="s">
        <v>1287</v>
      </c>
      <c r="D138" s="1051" t="s">
        <v>1616</v>
      </c>
      <c r="E138" s="1052" t="s">
        <v>1617</v>
      </c>
      <c r="F138" s="1053" t="s">
        <v>1625</v>
      </c>
      <c r="G138" s="974">
        <v>0</v>
      </c>
      <c r="H138" s="974">
        <v>0</v>
      </c>
      <c r="I138" s="974">
        <v>0</v>
      </c>
      <c r="J138" s="974">
        <v>0</v>
      </c>
      <c r="K138" s="974">
        <v>0</v>
      </c>
      <c r="L138" s="974">
        <v>0</v>
      </c>
      <c r="M138" s="974">
        <v>0</v>
      </c>
      <c r="N138" s="974">
        <v>0</v>
      </c>
      <c r="O138" s="974">
        <v>0</v>
      </c>
      <c r="P138" s="974">
        <v>0</v>
      </c>
      <c r="Q138" s="974">
        <v>0</v>
      </c>
      <c r="R138" s="974">
        <v>0</v>
      </c>
      <c r="S138" s="974">
        <v>0</v>
      </c>
      <c r="T138" s="974">
        <v>0</v>
      </c>
      <c r="U138" s="974">
        <v>0</v>
      </c>
      <c r="V138" s="974">
        <v>0</v>
      </c>
      <c r="W138" s="974">
        <v>0</v>
      </c>
      <c r="X138" s="974">
        <v>0</v>
      </c>
      <c r="Y138" s="974">
        <v>0</v>
      </c>
      <c r="Z138" s="974">
        <v>0</v>
      </c>
      <c r="AA138" s="974">
        <v>0</v>
      </c>
      <c r="AB138" s="974">
        <v>0</v>
      </c>
      <c r="AC138" s="974">
        <v>0</v>
      </c>
      <c r="AD138" s="974">
        <v>0</v>
      </c>
      <c r="AE138" s="974">
        <v>0</v>
      </c>
      <c r="AF138" s="974">
        <v>0</v>
      </c>
      <c r="AG138" s="974">
        <v>0</v>
      </c>
      <c r="AH138" s="974">
        <v>0</v>
      </c>
      <c r="AI138" s="974">
        <v>0</v>
      </c>
      <c r="AJ138" s="974">
        <v>0</v>
      </c>
      <c r="AK138" s="974">
        <v>0</v>
      </c>
      <c r="AL138" s="974">
        <v>0</v>
      </c>
      <c r="AM138" s="974">
        <v>0</v>
      </c>
      <c r="AN138" s="974">
        <v>0</v>
      </c>
      <c r="AO138" s="974">
        <v>0</v>
      </c>
      <c r="AP138" s="974">
        <v>0</v>
      </c>
      <c r="AQ138" s="974">
        <v>0</v>
      </c>
      <c r="AR138" s="974">
        <v>0</v>
      </c>
      <c r="AS138" s="974">
        <v>0</v>
      </c>
      <c r="AT138" s="974">
        <v>0</v>
      </c>
      <c r="AU138" s="974">
        <v>0</v>
      </c>
      <c r="AV138" s="974">
        <v>0</v>
      </c>
      <c r="AW138" s="1028">
        <v>0</v>
      </c>
      <c r="AX138" s="1048"/>
      <c r="AY138" s="973">
        <v>0</v>
      </c>
      <c r="AZ138" s="1048"/>
      <c r="BA138" s="1048"/>
      <c r="BB138" s="1030">
        <v>0</v>
      </c>
      <c r="BC138" s="1031">
        <v>0</v>
      </c>
      <c r="BD138" s="1048"/>
      <c r="BE138" s="1048"/>
    </row>
    <row r="139" spans="1:57" ht="33" customHeight="1">
      <c r="A139" s="963">
        <v>203</v>
      </c>
      <c r="B139" s="964">
        <v>193</v>
      </c>
      <c r="C139" s="1050" t="s">
        <v>1287</v>
      </c>
      <c r="D139" s="1051" t="s">
        <v>1616</v>
      </c>
      <c r="E139" s="1052" t="s">
        <v>1617</v>
      </c>
      <c r="F139" s="1053" t="s">
        <v>1626</v>
      </c>
      <c r="G139" s="974">
        <v>0</v>
      </c>
      <c r="H139" s="974">
        <v>0</v>
      </c>
      <c r="I139" s="974">
        <v>0</v>
      </c>
      <c r="J139" s="974">
        <v>0</v>
      </c>
      <c r="K139" s="974">
        <v>0</v>
      </c>
      <c r="L139" s="974">
        <v>0</v>
      </c>
      <c r="M139" s="974">
        <v>0</v>
      </c>
      <c r="N139" s="974">
        <v>0</v>
      </c>
      <c r="O139" s="974">
        <v>0</v>
      </c>
      <c r="P139" s="974">
        <v>0</v>
      </c>
      <c r="Q139" s="974">
        <v>0</v>
      </c>
      <c r="R139" s="974">
        <v>0</v>
      </c>
      <c r="S139" s="974">
        <v>0</v>
      </c>
      <c r="T139" s="974">
        <v>0</v>
      </c>
      <c r="U139" s="974">
        <v>0</v>
      </c>
      <c r="V139" s="974">
        <v>0</v>
      </c>
      <c r="W139" s="974">
        <v>0</v>
      </c>
      <c r="X139" s="974">
        <v>0</v>
      </c>
      <c r="Y139" s="974">
        <v>0</v>
      </c>
      <c r="Z139" s="974">
        <v>0</v>
      </c>
      <c r="AA139" s="974">
        <v>0</v>
      </c>
      <c r="AB139" s="974">
        <v>0</v>
      </c>
      <c r="AC139" s="974">
        <v>0</v>
      </c>
      <c r="AD139" s="974">
        <v>0</v>
      </c>
      <c r="AE139" s="974">
        <v>0</v>
      </c>
      <c r="AF139" s="974">
        <v>0</v>
      </c>
      <c r="AG139" s="974">
        <v>0</v>
      </c>
      <c r="AH139" s="974">
        <v>0</v>
      </c>
      <c r="AI139" s="974">
        <v>0</v>
      </c>
      <c r="AJ139" s="974">
        <v>0</v>
      </c>
      <c r="AK139" s="974">
        <v>0</v>
      </c>
      <c r="AL139" s="974">
        <v>0</v>
      </c>
      <c r="AM139" s="974">
        <v>0</v>
      </c>
      <c r="AN139" s="974">
        <v>0</v>
      </c>
      <c r="AO139" s="974">
        <v>0</v>
      </c>
      <c r="AP139" s="974">
        <v>0</v>
      </c>
      <c r="AQ139" s="974">
        <v>0</v>
      </c>
      <c r="AR139" s="974">
        <v>0</v>
      </c>
      <c r="AS139" s="974">
        <v>0</v>
      </c>
      <c r="AT139" s="974">
        <v>0</v>
      </c>
      <c r="AU139" s="974">
        <v>0</v>
      </c>
      <c r="AV139" s="974">
        <v>0</v>
      </c>
      <c r="AW139" s="1028">
        <v>0</v>
      </c>
      <c r="AX139" s="1048"/>
      <c r="AY139" s="973">
        <v>0</v>
      </c>
      <c r="AZ139" s="1048"/>
      <c r="BA139" s="1048"/>
      <c r="BB139" s="1030">
        <v>0</v>
      </c>
      <c r="BC139" s="1031">
        <v>0</v>
      </c>
      <c r="BD139" s="1048"/>
      <c r="BE139" s="1048"/>
    </row>
    <row r="140" spans="1:57" ht="33" customHeight="1">
      <c r="A140" s="963">
        <v>204</v>
      </c>
      <c r="B140" s="964">
        <v>194</v>
      </c>
      <c r="C140" s="1050" t="s">
        <v>1287</v>
      </c>
      <c r="D140" s="1051" t="s">
        <v>1616</v>
      </c>
      <c r="E140" s="1052" t="s">
        <v>1617</v>
      </c>
      <c r="F140" s="1053" t="s">
        <v>1627</v>
      </c>
      <c r="G140" s="974">
        <v>0</v>
      </c>
      <c r="H140" s="974">
        <v>0</v>
      </c>
      <c r="I140" s="974">
        <v>0</v>
      </c>
      <c r="J140" s="974">
        <v>0</v>
      </c>
      <c r="K140" s="974">
        <v>0</v>
      </c>
      <c r="L140" s="974">
        <v>0</v>
      </c>
      <c r="M140" s="974">
        <v>0</v>
      </c>
      <c r="N140" s="974">
        <v>0</v>
      </c>
      <c r="O140" s="974">
        <v>0</v>
      </c>
      <c r="P140" s="974">
        <v>0</v>
      </c>
      <c r="Q140" s="974">
        <v>0</v>
      </c>
      <c r="R140" s="974">
        <v>0</v>
      </c>
      <c r="S140" s="974">
        <v>0</v>
      </c>
      <c r="T140" s="974">
        <v>0</v>
      </c>
      <c r="U140" s="974">
        <v>0</v>
      </c>
      <c r="V140" s="974">
        <v>0</v>
      </c>
      <c r="W140" s="974">
        <v>0</v>
      </c>
      <c r="X140" s="974">
        <v>0</v>
      </c>
      <c r="Y140" s="974">
        <v>0</v>
      </c>
      <c r="Z140" s="974">
        <v>0</v>
      </c>
      <c r="AA140" s="974">
        <v>0</v>
      </c>
      <c r="AB140" s="974">
        <v>0</v>
      </c>
      <c r="AC140" s="974">
        <v>0</v>
      </c>
      <c r="AD140" s="974">
        <v>0</v>
      </c>
      <c r="AE140" s="974">
        <v>0</v>
      </c>
      <c r="AF140" s="974">
        <v>0</v>
      </c>
      <c r="AG140" s="974">
        <v>0</v>
      </c>
      <c r="AH140" s="974">
        <v>0</v>
      </c>
      <c r="AI140" s="974">
        <v>0</v>
      </c>
      <c r="AJ140" s="974">
        <v>0</v>
      </c>
      <c r="AK140" s="974">
        <v>0</v>
      </c>
      <c r="AL140" s="974">
        <v>0</v>
      </c>
      <c r="AM140" s="974">
        <v>0</v>
      </c>
      <c r="AN140" s="974">
        <v>0</v>
      </c>
      <c r="AO140" s="974">
        <v>0</v>
      </c>
      <c r="AP140" s="974">
        <v>0</v>
      </c>
      <c r="AQ140" s="974">
        <v>0</v>
      </c>
      <c r="AR140" s="974">
        <v>0</v>
      </c>
      <c r="AS140" s="974">
        <v>0</v>
      </c>
      <c r="AT140" s="974">
        <v>0</v>
      </c>
      <c r="AU140" s="974">
        <v>0</v>
      </c>
      <c r="AV140" s="974">
        <v>0</v>
      </c>
      <c r="AW140" s="1028">
        <v>0</v>
      </c>
      <c r="AX140" s="1048"/>
      <c r="AY140" s="973">
        <v>0</v>
      </c>
      <c r="AZ140" s="1048"/>
      <c r="BA140" s="1048"/>
      <c r="BB140" s="1030">
        <v>0</v>
      </c>
      <c r="BC140" s="1031">
        <v>0</v>
      </c>
      <c r="BD140" s="1048"/>
      <c r="BE140" s="1048"/>
    </row>
    <row r="141" spans="1:57" ht="33" customHeight="1">
      <c r="A141" s="963">
        <v>205</v>
      </c>
      <c r="B141" s="964">
        <v>195</v>
      </c>
      <c r="C141" s="1054" t="s">
        <v>1287</v>
      </c>
      <c r="D141" s="1055" t="s">
        <v>1628</v>
      </c>
      <c r="E141" s="1056" t="s">
        <v>1629</v>
      </c>
      <c r="F141" s="1057" t="s">
        <v>1618</v>
      </c>
      <c r="G141" s="974">
        <v>0</v>
      </c>
      <c r="H141" s="974">
        <v>0</v>
      </c>
      <c r="I141" s="974">
        <v>0</v>
      </c>
      <c r="J141" s="974">
        <v>0</v>
      </c>
      <c r="K141" s="974">
        <v>0</v>
      </c>
      <c r="L141" s="974">
        <v>0</v>
      </c>
      <c r="M141" s="974">
        <v>0</v>
      </c>
      <c r="N141" s="974">
        <v>0</v>
      </c>
      <c r="O141" s="974">
        <v>0</v>
      </c>
      <c r="P141" s="974">
        <v>0</v>
      </c>
      <c r="Q141" s="974">
        <v>0</v>
      </c>
      <c r="R141" s="974">
        <v>0</v>
      </c>
      <c r="S141" s="974">
        <v>0</v>
      </c>
      <c r="T141" s="974">
        <v>0</v>
      </c>
      <c r="U141" s="974">
        <v>0</v>
      </c>
      <c r="V141" s="974">
        <v>0</v>
      </c>
      <c r="W141" s="974">
        <v>0</v>
      </c>
      <c r="X141" s="974">
        <v>0</v>
      </c>
      <c r="Y141" s="974">
        <v>0</v>
      </c>
      <c r="Z141" s="974">
        <v>0</v>
      </c>
      <c r="AA141" s="974">
        <v>0</v>
      </c>
      <c r="AB141" s="974">
        <v>0</v>
      </c>
      <c r="AC141" s="974">
        <v>0</v>
      </c>
      <c r="AD141" s="974">
        <v>0</v>
      </c>
      <c r="AE141" s="974">
        <v>0</v>
      </c>
      <c r="AF141" s="974">
        <v>0</v>
      </c>
      <c r="AG141" s="974">
        <v>0</v>
      </c>
      <c r="AH141" s="974">
        <v>0</v>
      </c>
      <c r="AI141" s="974">
        <v>0</v>
      </c>
      <c r="AJ141" s="974">
        <v>0</v>
      </c>
      <c r="AK141" s="974">
        <v>0</v>
      </c>
      <c r="AL141" s="974">
        <v>0</v>
      </c>
      <c r="AM141" s="974">
        <v>0</v>
      </c>
      <c r="AN141" s="974">
        <v>0</v>
      </c>
      <c r="AO141" s="974">
        <v>0</v>
      </c>
      <c r="AP141" s="974">
        <v>0</v>
      </c>
      <c r="AQ141" s="974">
        <v>0</v>
      </c>
      <c r="AR141" s="974">
        <v>0</v>
      </c>
      <c r="AS141" s="974">
        <v>0</v>
      </c>
      <c r="AT141" s="974">
        <v>0</v>
      </c>
      <c r="AU141" s="974">
        <v>0</v>
      </c>
      <c r="AV141" s="974">
        <v>0</v>
      </c>
      <c r="AW141" s="1028">
        <v>0</v>
      </c>
      <c r="AX141" s="1058"/>
      <c r="AY141" s="973">
        <v>0</v>
      </c>
      <c r="AZ141" s="1058"/>
      <c r="BA141" s="1058"/>
      <c r="BB141" s="1030">
        <v>0</v>
      </c>
      <c r="BC141" s="1031">
        <v>0</v>
      </c>
      <c r="BD141" s="1058"/>
      <c r="BE141" s="1058"/>
    </row>
    <row r="142" spans="1:57" ht="33" customHeight="1">
      <c r="A142" s="963">
        <v>206</v>
      </c>
      <c r="B142" s="964">
        <v>196</v>
      </c>
      <c r="C142" s="1054" t="s">
        <v>1287</v>
      </c>
      <c r="D142" s="1055" t="s">
        <v>1628</v>
      </c>
      <c r="E142" s="1056" t="s">
        <v>1629</v>
      </c>
      <c r="F142" s="1057" t="s">
        <v>1619</v>
      </c>
      <c r="G142" s="974">
        <v>0</v>
      </c>
      <c r="H142" s="974">
        <v>0</v>
      </c>
      <c r="I142" s="974">
        <v>0</v>
      </c>
      <c r="J142" s="974">
        <v>0</v>
      </c>
      <c r="K142" s="974">
        <v>0</v>
      </c>
      <c r="L142" s="974">
        <v>0</v>
      </c>
      <c r="M142" s="974">
        <v>0</v>
      </c>
      <c r="N142" s="974">
        <v>0</v>
      </c>
      <c r="O142" s="974">
        <v>0</v>
      </c>
      <c r="P142" s="974">
        <v>0</v>
      </c>
      <c r="Q142" s="974">
        <v>0</v>
      </c>
      <c r="R142" s="974">
        <v>0</v>
      </c>
      <c r="S142" s="974">
        <v>0</v>
      </c>
      <c r="T142" s="974">
        <v>0</v>
      </c>
      <c r="U142" s="974">
        <v>0</v>
      </c>
      <c r="V142" s="974">
        <v>0</v>
      </c>
      <c r="W142" s="974">
        <v>0</v>
      </c>
      <c r="X142" s="974">
        <v>0</v>
      </c>
      <c r="Y142" s="974">
        <v>0</v>
      </c>
      <c r="Z142" s="974">
        <v>0</v>
      </c>
      <c r="AA142" s="974">
        <v>0</v>
      </c>
      <c r="AB142" s="974">
        <v>0</v>
      </c>
      <c r="AC142" s="974">
        <v>0</v>
      </c>
      <c r="AD142" s="974">
        <v>0</v>
      </c>
      <c r="AE142" s="974">
        <v>0</v>
      </c>
      <c r="AF142" s="974">
        <v>0</v>
      </c>
      <c r="AG142" s="974">
        <v>0</v>
      </c>
      <c r="AH142" s="974">
        <v>0</v>
      </c>
      <c r="AI142" s="974">
        <v>0</v>
      </c>
      <c r="AJ142" s="974">
        <v>0</v>
      </c>
      <c r="AK142" s="974">
        <v>0</v>
      </c>
      <c r="AL142" s="974">
        <v>0</v>
      </c>
      <c r="AM142" s="974">
        <v>0</v>
      </c>
      <c r="AN142" s="974">
        <v>0</v>
      </c>
      <c r="AO142" s="974">
        <v>0</v>
      </c>
      <c r="AP142" s="974">
        <v>0</v>
      </c>
      <c r="AQ142" s="974">
        <v>0</v>
      </c>
      <c r="AR142" s="974">
        <v>0</v>
      </c>
      <c r="AS142" s="974">
        <v>0</v>
      </c>
      <c r="AT142" s="974">
        <v>0</v>
      </c>
      <c r="AU142" s="974">
        <v>0</v>
      </c>
      <c r="AV142" s="974">
        <v>0</v>
      </c>
      <c r="AW142" s="1028">
        <v>0</v>
      </c>
      <c r="AX142" s="1058"/>
      <c r="AY142" s="973">
        <v>0</v>
      </c>
      <c r="AZ142" s="1058"/>
      <c r="BA142" s="1058"/>
      <c r="BB142" s="1030">
        <v>0</v>
      </c>
      <c r="BC142" s="1031">
        <v>0</v>
      </c>
      <c r="BD142" s="1058"/>
      <c r="BE142" s="1058"/>
    </row>
    <row r="143" spans="1:57" ht="33" customHeight="1">
      <c r="A143" s="963">
        <v>207</v>
      </c>
      <c r="B143" s="964">
        <v>197</v>
      </c>
      <c r="C143" s="1054" t="s">
        <v>1287</v>
      </c>
      <c r="D143" s="1055" t="s">
        <v>1628</v>
      </c>
      <c r="E143" s="1056" t="s">
        <v>1629</v>
      </c>
      <c r="F143" s="1057" t="s">
        <v>1620</v>
      </c>
      <c r="G143" s="974">
        <v>0</v>
      </c>
      <c r="H143" s="974">
        <v>0</v>
      </c>
      <c r="I143" s="974">
        <v>0</v>
      </c>
      <c r="J143" s="974">
        <v>0</v>
      </c>
      <c r="K143" s="974">
        <v>0</v>
      </c>
      <c r="L143" s="974">
        <v>0</v>
      </c>
      <c r="M143" s="974">
        <v>0</v>
      </c>
      <c r="N143" s="974">
        <v>0</v>
      </c>
      <c r="O143" s="974">
        <v>0</v>
      </c>
      <c r="P143" s="974">
        <v>0</v>
      </c>
      <c r="Q143" s="974">
        <v>0</v>
      </c>
      <c r="R143" s="974">
        <v>0</v>
      </c>
      <c r="S143" s="974">
        <v>0</v>
      </c>
      <c r="T143" s="974">
        <v>0</v>
      </c>
      <c r="U143" s="974">
        <v>0</v>
      </c>
      <c r="V143" s="974">
        <v>0</v>
      </c>
      <c r="W143" s="974">
        <v>0</v>
      </c>
      <c r="X143" s="974">
        <v>0</v>
      </c>
      <c r="Y143" s="974">
        <v>0</v>
      </c>
      <c r="Z143" s="974">
        <v>0</v>
      </c>
      <c r="AA143" s="974">
        <v>0</v>
      </c>
      <c r="AB143" s="974">
        <v>0</v>
      </c>
      <c r="AC143" s="974">
        <v>0</v>
      </c>
      <c r="AD143" s="974">
        <v>0</v>
      </c>
      <c r="AE143" s="974">
        <v>0</v>
      </c>
      <c r="AF143" s="974">
        <v>0</v>
      </c>
      <c r="AG143" s="974">
        <v>0</v>
      </c>
      <c r="AH143" s="974">
        <v>0</v>
      </c>
      <c r="AI143" s="974">
        <v>0</v>
      </c>
      <c r="AJ143" s="974">
        <v>0</v>
      </c>
      <c r="AK143" s="974">
        <v>0</v>
      </c>
      <c r="AL143" s="974">
        <v>0</v>
      </c>
      <c r="AM143" s="974">
        <v>0</v>
      </c>
      <c r="AN143" s="974">
        <v>0</v>
      </c>
      <c r="AO143" s="974">
        <v>0</v>
      </c>
      <c r="AP143" s="974">
        <v>0</v>
      </c>
      <c r="AQ143" s="974">
        <v>0</v>
      </c>
      <c r="AR143" s="974">
        <v>0</v>
      </c>
      <c r="AS143" s="974">
        <v>0</v>
      </c>
      <c r="AT143" s="974">
        <v>0</v>
      </c>
      <c r="AU143" s="974">
        <v>0</v>
      </c>
      <c r="AV143" s="974">
        <v>0</v>
      </c>
      <c r="AW143" s="1028">
        <v>0</v>
      </c>
      <c r="AX143" s="1058"/>
      <c r="AY143" s="973">
        <v>0</v>
      </c>
      <c r="AZ143" s="1058"/>
      <c r="BA143" s="1058"/>
      <c r="BB143" s="1030">
        <v>0</v>
      </c>
      <c r="BC143" s="1031">
        <v>0</v>
      </c>
      <c r="BD143" s="1058"/>
      <c r="BE143" s="1058"/>
    </row>
    <row r="144" spans="1:57" ht="33" customHeight="1">
      <c r="A144" s="963">
        <v>208</v>
      </c>
      <c r="B144" s="964">
        <v>198</v>
      </c>
      <c r="C144" s="1054" t="s">
        <v>1287</v>
      </c>
      <c r="D144" s="1055" t="s">
        <v>1628</v>
      </c>
      <c r="E144" s="1056" t="s">
        <v>1629</v>
      </c>
      <c r="F144" s="1057" t="s">
        <v>1621</v>
      </c>
      <c r="G144" s="974">
        <v>0</v>
      </c>
      <c r="H144" s="974">
        <v>0</v>
      </c>
      <c r="I144" s="974">
        <v>0</v>
      </c>
      <c r="J144" s="974">
        <v>0</v>
      </c>
      <c r="K144" s="974">
        <v>0</v>
      </c>
      <c r="L144" s="974">
        <v>0</v>
      </c>
      <c r="M144" s="974">
        <v>0</v>
      </c>
      <c r="N144" s="974">
        <v>0</v>
      </c>
      <c r="O144" s="974">
        <v>0</v>
      </c>
      <c r="P144" s="974">
        <v>0</v>
      </c>
      <c r="Q144" s="974">
        <v>0</v>
      </c>
      <c r="R144" s="974">
        <v>0</v>
      </c>
      <c r="S144" s="974">
        <v>0</v>
      </c>
      <c r="T144" s="974">
        <v>0</v>
      </c>
      <c r="U144" s="974">
        <v>0</v>
      </c>
      <c r="V144" s="974">
        <v>0</v>
      </c>
      <c r="W144" s="974">
        <v>0</v>
      </c>
      <c r="X144" s="974">
        <v>0</v>
      </c>
      <c r="Y144" s="974">
        <v>0</v>
      </c>
      <c r="Z144" s="974">
        <v>0</v>
      </c>
      <c r="AA144" s="974">
        <v>0</v>
      </c>
      <c r="AB144" s="974">
        <v>0</v>
      </c>
      <c r="AC144" s="974">
        <v>0</v>
      </c>
      <c r="AD144" s="974">
        <v>0</v>
      </c>
      <c r="AE144" s="974">
        <v>0</v>
      </c>
      <c r="AF144" s="974">
        <v>0</v>
      </c>
      <c r="AG144" s="974">
        <v>0</v>
      </c>
      <c r="AH144" s="974">
        <v>0</v>
      </c>
      <c r="AI144" s="974">
        <v>0</v>
      </c>
      <c r="AJ144" s="974">
        <v>0</v>
      </c>
      <c r="AK144" s="974">
        <v>0</v>
      </c>
      <c r="AL144" s="974">
        <v>0</v>
      </c>
      <c r="AM144" s="974">
        <v>0</v>
      </c>
      <c r="AN144" s="974">
        <v>0</v>
      </c>
      <c r="AO144" s="974">
        <v>0</v>
      </c>
      <c r="AP144" s="974">
        <v>0</v>
      </c>
      <c r="AQ144" s="974">
        <v>0</v>
      </c>
      <c r="AR144" s="974">
        <v>0</v>
      </c>
      <c r="AS144" s="974">
        <v>0</v>
      </c>
      <c r="AT144" s="974">
        <v>0</v>
      </c>
      <c r="AU144" s="974">
        <v>0</v>
      </c>
      <c r="AV144" s="974">
        <v>0</v>
      </c>
      <c r="AW144" s="1028">
        <v>0</v>
      </c>
      <c r="AX144" s="1058"/>
      <c r="AY144" s="973">
        <v>0</v>
      </c>
      <c r="AZ144" s="1058"/>
      <c r="BA144" s="1058"/>
      <c r="BB144" s="1030">
        <v>0</v>
      </c>
      <c r="BC144" s="1031">
        <v>0</v>
      </c>
      <c r="BD144" s="1058"/>
      <c r="BE144" s="1058"/>
    </row>
    <row r="145" spans="1:57" ht="33" customHeight="1">
      <c r="A145" s="963">
        <v>209</v>
      </c>
      <c r="B145" s="964">
        <v>199</v>
      </c>
      <c r="C145" s="1054" t="s">
        <v>1287</v>
      </c>
      <c r="D145" s="1055" t="s">
        <v>1628</v>
      </c>
      <c r="E145" s="1056" t="s">
        <v>1629</v>
      </c>
      <c r="F145" s="1057" t="s">
        <v>1622</v>
      </c>
      <c r="G145" s="974">
        <v>0</v>
      </c>
      <c r="H145" s="974">
        <v>0</v>
      </c>
      <c r="I145" s="974">
        <v>0</v>
      </c>
      <c r="J145" s="974">
        <v>0</v>
      </c>
      <c r="K145" s="974">
        <v>0</v>
      </c>
      <c r="L145" s="974">
        <v>0</v>
      </c>
      <c r="M145" s="974">
        <v>0</v>
      </c>
      <c r="N145" s="974">
        <v>0</v>
      </c>
      <c r="O145" s="974">
        <v>0</v>
      </c>
      <c r="P145" s="974">
        <v>0</v>
      </c>
      <c r="Q145" s="974">
        <v>0</v>
      </c>
      <c r="R145" s="974">
        <v>0</v>
      </c>
      <c r="S145" s="974">
        <v>0</v>
      </c>
      <c r="T145" s="974">
        <v>0</v>
      </c>
      <c r="U145" s="974">
        <v>0</v>
      </c>
      <c r="V145" s="974">
        <v>0</v>
      </c>
      <c r="W145" s="974">
        <v>0</v>
      </c>
      <c r="X145" s="974">
        <v>0</v>
      </c>
      <c r="Y145" s="974">
        <v>0</v>
      </c>
      <c r="Z145" s="974">
        <v>0</v>
      </c>
      <c r="AA145" s="974">
        <v>0</v>
      </c>
      <c r="AB145" s="974">
        <v>0</v>
      </c>
      <c r="AC145" s="974">
        <v>0</v>
      </c>
      <c r="AD145" s="974">
        <v>0</v>
      </c>
      <c r="AE145" s="974">
        <v>0</v>
      </c>
      <c r="AF145" s="974">
        <v>0</v>
      </c>
      <c r="AG145" s="974">
        <v>0</v>
      </c>
      <c r="AH145" s="974">
        <v>0</v>
      </c>
      <c r="AI145" s="974">
        <v>0</v>
      </c>
      <c r="AJ145" s="974">
        <v>0</v>
      </c>
      <c r="AK145" s="974">
        <v>0</v>
      </c>
      <c r="AL145" s="974">
        <v>0</v>
      </c>
      <c r="AM145" s="974">
        <v>0</v>
      </c>
      <c r="AN145" s="974">
        <v>0</v>
      </c>
      <c r="AO145" s="974">
        <v>0</v>
      </c>
      <c r="AP145" s="974">
        <v>0</v>
      </c>
      <c r="AQ145" s="974">
        <v>0</v>
      </c>
      <c r="AR145" s="974">
        <v>0</v>
      </c>
      <c r="AS145" s="974">
        <v>0</v>
      </c>
      <c r="AT145" s="974">
        <v>0</v>
      </c>
      <c r="AU145" s="974">
        <v>0</v>
      </c>
      <c r="AV145" s="974">
        <v>0</v>
      </c>
      <c r="AW145" s="1028">
        <v>0</v>
      </c>
      <c r="AX145" s="1058"/>
      <c r="AY145" s="973">
        <v>0</v>
      </c>
      <c r="AZ145" s="1058"/>
      <c r="BA145" s="1058"/>
      <c r="BB145" s="1030">
        <v>0</v>
      </c>
      <c r="BC145" s="1031">
        <v>0</v>
      </c>
      <c r="BD145" s="1058"/>
      <c r="BE145" s="1058"/>
    </row>
    <row r="146" spans="1:57" ht="33" customHeight="1">
      <c r="A146" s="963">
        <v>210</v>
      </c>
      <c r="B146" s="964">
        <v>200</v>
      </c>
      <c r="C146" s="1054" t="s">
        <v>1287</v>
      </c>
      <c r="D146" s="1055" t="s">
        <v>1628</v>
      </c>
      <c r="E146" s="1056" t="s">
        <v>1629</v>
      </c>
      <c r="F146" s="1057" t="s">
        <v>1623</v>
      </c>
      <c r="G146" s="974">
        <v>0</v>
      </c>
      <c r="H146" s="974">
        <v>0</v>
      </c>
      <c r="I146" s="974">
        <v>0</v>
      </c>
      <c r="J146" s="974">
        <v>0</v>
      </c>
      <c r="K146" s="974">
        <v>0</v>
      </c>
      <c r="L146" s="974">
        <v>0</v>
      </c>
      <c r="M146" s="974">
        <v>0</v>
      </c>
      <c r="N146" s="974">
        <v>0</v>
      </c>
      <c r="O146" s="974">
        <v>0</v>
      </c>
      <c r="P146" s="974">
        <v>0</v>
      </c>
      <c r="Q146" s="974">
        <v>0</v>
      </c>
      <c r="R146" s="974">
        <v>0</v>
      </c>
      <c r="S146" s="974">
        <v>0</v>
      </c>
      <c r="T146" s="974">
        <v>0</v>
      </c>
      <c r="U146" s="974">
        <v>0</v>
      </c>
      <c r="V146" s="974">
        <v>0</v>
      </c>
      <c r="W146" s="974">
        <v>0</v>
      </c>
      <c r="X146" s="974">
        <v>0</v>
      </c>
      <c r="Y146" s="974">
        <v>0</v>
      </c>
      <c r="Z146" s="974">
        <v>0</v>
      </c>
      <c r="AA146" s="974">
        <v>0</v>
      </c>
      <c r="AB146" s="974">
        <v>0</v>
      </c>
      <c r="AC146" s="974">
        <v>0</v>
      </c>
      <c r="AD146" s="974">
        <v>0</v>
      </c>
      <c r="AE146" s="974">
        <v>0</v>
      </c>
      <c r="AF146" s="974">
        <v>0</v>
      </c>
      <c r="AG146" s="974">
        <v>0</v>
      </c>
      <c r="AH146" s="974">
        <v>0</v>
      </c>
      <c r="AI146" s="974">
        <v>0</v>
      </c>
      <c r="AJ146" s="974">
        <v>0</v>
      </c>
      <c r="AK146" s="974">
        <v>0</v>
      </c>
      <c r="AL146" s="974">
        <v>0</v>
      </c>
      <c r="AM146" s="974">
        <v>0</v>
      </c>
      <c r="AN146" s="974">
        <v>0</v>
      </c>
      <c r="AO146" s="974">
        <v>0</v>
      </c>
      <c r="AP146" s="974">
        <v>0</v>
      </c>
      <c r="AQ146" s="974">
        <v>0</v>
      </c>
      <c r="AR146" s="974">
        <v>0</v>
      </c>
      <c r="AS146" s="974">
        <v>0</v>
      </c>
      <c r="AT146" s="974">
        <v>0</v>
      </c>
      <c r="AU146" s="974">
        <v>0</v>
      </c>
      <c r="AV146" s="974">
        <v>0</v>
      </c>
      <c r="AW146" s="1028">
        <v>0</v>
      </c>
      <c r="AX146" s="1058"/>
      <c r="AY146" s="973">
        <v>0</v>
      </c>
      <c r="AZ146" s="1058"/>
      <c r="BA146" s="1058"/>
      <c r="BB146" s="1030">
        <v>0</v>
      </c>
      <c r="BC146" s="1031">
        <v>0</v>
      </c>
      <c r="BD146" s="1058"/>
      <c r="BE146" s="1058"/>
    </row>
    <row r="147" spans="1:57" ht="33" customHeight="1">
      <c r="A147" s="963">
        <v>211</v>
      </c>
      <c r="B147" s="964">
        <v>201</v>
      </c>
      <c r="C147" s="1054" t="s">
        <v>1287</v>
      </c>
      <c r="D147" s="1055" t="s">
        <v>1628</v>
      </c>
      <c r="E147" s="1056" t="s">
        <v>1629</v>
      </c>
      <c r="F147" s="1057" t="s">
        <v>1624</v>
      </c>
      <c r="G147" s="974">
        <v>0</v>
      </c>
      <c r="H147" s="974">
        <v>0</v>
      </c>
      <c r="I147" s="974">
        <v>0</v>
      </c>
      <c r="J147" s="974">
        <v>0</v>
      </c>
      <c r="K147" s="974">
        <v>0</v>
      </c>
      <c r="L147" s="974">
        <v>0</v>
      </c>
      <c r="M147" s="974">
        <v>0</v>
      </c>
      <c r="N147" s="974">
        <v>0</v>
      </c>
      <c r="O147" s="974">
        <v>0</v>
      </c>
      <c r="P147" s="974">
        <v>0</v>
      </c>
      <c r="Q147" s="974">
        <v>0</v>
      </c>
      <c r="R147" s="974">
        <v>0</v>
      </c>
      <c r="S147" s="974">
        <v>0</v>
      </c>
      <c r="T147" s="974">
        <v>0</v>
      </c>
      <c r="U147" s="974">
        <v>0</v>
      </c>
      <c r="V147" s="974">
        <v>0</v>
      </c>
      <c r="W147" s="974">
        <v>0</v>
      </c>
      <c r="X147" s="974">
        <v>0</v>
      </c>
      <c r="Y147" s="974">
        <v>0</v>
      </c>
      <c r="Z147" s="974">
        <v>0</v>
      </c>
      <c r="AA147" s="974">
        <v>0</v>
      </c>
      <c r="AB147" s="974">
        <v>0</v>
      </c>
      <c r="AC147" s="974">
        <v>0</v>
      </c>
      <c r="AD147" s="974">
        <v>0</v>
      </c>
      <c r="AE147" s="974">
        <v>0</v>
      </c>
      <c r="AF147" s="974">
        <v>0</v>
      </c>
      <c r="AG147" s="974">
        <v>0</v>
      </c>
      <c r="AH147" s="974">
        <v>0</v>
      </c>
      <c r="AI147" s="974">
        <v>0</v>
      </c>
      <c r="AJ147" s="974">
        <v>0</v>
      </c>
      <c r="AK147" s="974">
        <v>0</v>
      </c>
      <c r="AL147" s="974">
        <v>0</v>
      </c>
      <c r="AM147" s="974">
        <v>0</v>
      </c>
      <c r="AN147" s="974">
        <v>0</v>
      </c>
      <c r="AO147" s="974">
        <v>0</v>
      </c>
      <c r="AP147" s="974">
        <v>0</v>
      </c>
      <c r="AQ147" s="974">
        <v>0</v>
      </c>
      <c r="AR147" s="974">
        <v>0</v>
      </c>
      <c r="AS147" s="974">
        <v>0</v>
      </c>
      <c r="AT147" s="974">
        <v>0</v>
      </c>
      <c r="AU147" s="974">
        <v>0</v>
      </c>
      <c r="AV147" s="974">
        <v>0</v>
      </c>
      <c r="AW147" s="1028">
        <v>0</v>
      </c>
      <c r="AX147" s="1058"/>
      <c r="AY147" s="973">
        <v>0</v>
      </c>
      <c r="AZ147" s="1058"/>
      <c r="BA147" s="1058"/>
      <c r="BB147" s="1030">
        <v>0</v>
      </c>
      <c r="BC147" s="1031">
        <v>0</v>
      </c>
      <c r="BD147" s="1058"/>
      <c r="BE147" s="1058"/>
    </row>
    <row r="148" spans="1:57" ht="33" customHeight="1">
      <c r="A148" s="963">
        <v>212</v>
      </c>
      <c r="B148" s="964">
        <v>202</v>
      </c>
      <c r="C148" s="1054" t="s">
        <v>1287</v>
      </c>
      <c r="D148" s="1055" t="s">
        <v>1628</v>
      </c>
      <c r="E148" s="1056" t="s">
        <v>1629</v>
      </c>
      <c r="F148" s="1057" t="s">
        <v>1625</v>
      </c>
      <c r="G148" s="974">
        <v>0</v>
      </c>
      <c r="H148" s="974">
        <v>0</v>
      </c>
      <c r="I148" s="974">
        <v>0</v>
      </c>
      <c r="J148" s="974">
        <v>0</v>
      </c>
      <c r="K148" s="974">
        <v>0</v>
      </c>
      <c r="L148" s="974">
        <v>0</v>
      </c>
      <c r="M148" s="974">
        <v>0</v>
      </c>
      <c r="N148" s="974">
        <v>0</v>
      </c>
      <c r="O148" s="974">
        <v>0</v>
      </c>
      <c r="P148" s="974">
        <v>0</v>
      </c>
      <c r="Q148" s="974">
        <v>0</v>
      </c>
      <c r="R148" s="974">
        <v>0</v>
      </c>
      <c r="S148" s="974">
        <v>0</v>
      </c>
      <c r="T148" s="974">
        <v>0</v>
      </c>
      <c r="U148" s="974">
        <v>0</v>
      </c>
      <c r="V148" s="974">
        <v>0</v>
      </c>
      <c r="W148" s="974">
        <v>0</v>
      </c>
      <c r="X148" s="974">
        <v>0</v>
      </c>
      <c r="Y148" s="974">
        <v>0</v>
      </c>
      <c r="Z148" s="974">
        <v>0</v>
      </c>
      <c r="AA148" s="974">
        <v>0</v>
      </c>
      <c r="AB148" s="974">
        <v>0</v>
      </c>
      <c r="AC148" s="974">
        <v>0</v>
      </c>
      <c r="AD148" s="974">
        <v>0</v>
      </c>
      <c r="AE148" s="974">
        <v>0</v>
      </c>
      <c r="AF148" s="974">
        <v>0</v>
      </c>
      <c r="AG148" s="974">
        <v>0</v>
      </c>
      <c r="AH148" s="974">
        <v>0</v>
      </c>
      <c r="AI148" s="974">
        <v>0</v>
      </c>
      <c r="AJ148" s="974">
        <v>0</v>
      </c>
      <c r="AK148" s="974">
        <v>0</v>
      </c>
      <c r="AL148" s="974">
        <v>0</v>
      </c>
      <c r="AM148" s="974">
        <v>0</v>
      </c>
      <c r="AN148" s="974">
        <v>0</v>
      </c>
      <c r="AO148" s="974">
        <v>0</v>
      </c>
      <c r="AP148" s="974">
        <v>0</v>
      </c>
      <c r="AQ148" s="974">
        <v>0</v>
      </c>
      <c r="AR148" s="974">
        <v>0</v>
      </c>
      <c r="AS148" s="974">
        <v>0</v>
      </c>
      <c r="AT148" s="974">
        <v>0</v>
      </c>
      <c r="AU148" s="974">
        <v>0</v>
      </c>
      <c r="AV148" s="974">
        <v>0</v>
      </c>
      <c r="AW148" s="1028">
        <v>0</v>
      </c>
      <c r="AX148" s="1058"/>
      <c r="AY148" s="973">
        <v>0</v>
      </c>
      <c r="AZ148" s="1058"/>
      <c r="BA148" s="1058"/>
      <c r="BB148" s="1030">
        <v>0</v>
      </c>
      <c r="BC148" s="1031">
        <v>0</v>
      </c>
      <c r="BD148" s="1058"/>
      <c r="BE148" s="1058"/>
    </row>
    <row r="149" spans="1:57" ht="33" customHeight="1">
      <c r="A149" s="963">
        <v>213</v>
      </c>
      <c r="B149" s="964">
        <v>203</v>
      </c>
      <c r="C149" s="1054" t="s">
        <v>1287</v>
      </c>
      <c r="D149" s="1055" t="s">
        <v>1628</v>
      </c>
      <c r="E149" s="1056" t="s">
        <v>1629</v>
      </c>
      <c r="F149" s="1057" t="s">
        <v>1626</v>
      </c>
      <c r="G149" s="974">
        <v>0</v>
      </c>
      <c r="H149" s="974">
        <v>0</v>
      </c>
      <c r="I149" s="974">
        <v>0</v>
      </c>
      <c r="J149" s="974">
        <v>0</v>
      </c>
      <c r="K149" s="974">
        <v>0</v>
      </c>
      <c r="L149" s="974">
        <v>0</v>
      </c>
      <c r="M149" s="974">
        <v>0</v>
      </c>
      <c r="N149" s="974">
        <v>0</v>
      </c>
      <c r="O149" s="974">
        <v>0</v>
      </c>
      <c r="P149" s="974">
        <v>0</v>
      </c>
      <c r="Q149" s="974">
        <v>0</v>
      </c>
      <c r="R149" s="974">
        <v>0</v>
      </c>
      <c r="S149" s="974">
        <v>0</v>
      </c>
      <c r="T149" s="974">
        <v>0</v>
      </c>
      <c r="U149" s="974">
        <v>0</v>
      </c>
      <c r="V149" s="974">
        <v>0</v>
      </c>
      <c r="W149" s="974">
        <v>0</v>
      </c>
      <c r="X149" s="974">
        <v>0</v>
      </c>
      <c r="Y149" s="974">
        <v>0</v>
      </c>
      <c r="Z149" s="974">
        <v>0</v>
      </c>
      <c r="AA149" s="974">
        <v>0</v>
      </c>
      <c r="AB149" s="974">
        <v>0</v>
      </c>
      <c r="AC149" s="974">
        <v>0</v>
      </c>
      <c r="AD149" s="974">
        <v>0</v>
      </c>
      <c r="AE149" s="974">
        <v>0</v>
      </c>
      <c r="AF149" s="974">
        <v>0</v>
      </c>
      <c r="AG149" s="974">
        <v>0</v>
      </c>
      <c r="AH149" s="974">
        <v>0</v>
      </c>
      <c r="AI149" s="974">
        <v>0</v>
      </c>
      <c r="AJ149" s="974">
        <v>0</v>
      </c>
      <c r="AK149" s="974">
        <v>0</v>
      </c>
      <c r="AL149" s="974">
        <v>0</v>
      </c>
      <c r="AM149" s="974">
        <v>0</v>
      </c>
      <c r="AN149" s="974">
        <v>0</v>
      </c>
      <c r="AO149" s="974">
        <v>0</v>
      </c>
      <c r="AP149" s="974">
        <v>0</v>
      </c>
      <c r="AQ149" s="974">
        <v>0</v>
      </c>
      <c r="AR149" s="974">
        <v>0</v>
      </c>
      <c r="AS149" s="974">
        <v>0</v>
      </c>
      <c r="AT149" s="974">
        <v>0</v>
      </c>
      <c r="AU149" s="974">
        <v>0</v>
      </c>
      <c r="AV149" s="974">
        <v>0</v>
      </c>
      <c r="AW149" s="1028">
        <v>0</v>
      </c>
      <c r="AX149" s="1058"/>
      <c r="AY149" s="973">
        <v>0</v>
      </c>
      <c r="AZ149" s="1058"/>
      <c r="BA149" s="1058"/>
      <c r="BB149" s="1030">
        <v>0</v>
      </c>
      <c r="BC149" s="1031">
        <v>0</v>
      </c>
      <c r="BD149" s="1058"/>
      <c r="BE149" s="1058"/>
    </row>
    <row r="150" spans="1:57" ht="33" customHeight="1">
      <c r="A150" s="963">
        <v>214</v>
      </c>
      <c r="B150" s="964">
        <v>204</v>
      </c>
      <c r="C150" s="1054" t="s">
        <v>1287</v>
      </c>
      <c r="D150" s="1055" t="s">
        <v>1628</v>
      </c>
      <c r="E150" s="1056" t="s">
        <v>1629</v>
      </c>
      <c r="F150" s="1057" t="s">
        <v>1627</v>
      </c>
      <c r="G150" s="974">
        <v>0</v>
      </c>
      <c r="H150" s="974">
        <v>0</v>
      </c>
      <c r="I150" s="974">
        <v>0</v>
      </c>
      <c r="J150" s="974">
        <v>0</v>
      </c>
      <c r="K150" s="974">
        <v>0</v>
      </c>
      <c r="L150" s="974">
        <v>0</v>
      </c>
      <c r="M150" s="974">
        <v>0</v>
      </c>
      <c r="N150" s="974">
        <v>0</v>
      </c>
      <c r="O150" s="974">
        <v>0</v>
      </c>
      <c r="P150" s="974">
        <v>0</v>
      </c>
      <c r="Q150" s="974">
        <v>0</v>
      </c>
      <c r="R150" s="974">
        <v>0</v>
      </c>
      <c r="S150" s="974">
        <v>0</v>
      </c>
      <c r="T150" s="974">
        <v>0</v>
      </c>
      <c r="U150" s="974">
        <v>0</v>
      </c>
      <c r="V150" s="974">
        <v>0</v>
      </c>
      <c r="W150" s="974">
        <v>0</v>
      </c>
      <c r="X150" s="974">
        <v>0</v>
      </c>
      <c r="Y150" s="974">
        <v>0</v>
      </c>
      <c r="Z150" s="974">
        <v>0</v>
      </c>
      <c r="AA150" s="974">
        <v>0</v>
      </c>
      <c r="AB150" s="974">
        <v>0</v>
      </c>
      <c r="AC150" s="974">
        <v>0</v>
      </c>
      <c r="AD150" s="974">
        <v>0</v>
      </c>
      <c r="AE150" s="974">
        <v>0</v>
      </c>
      <c r="AF150" s="974">
        <v>0</v>
      </c>
      <c r="AG150" s="974">
        <v>0</v>
      </c>
      <c r="AH150" s="974">
        <v>0</v>
      </c>
      <c r="AI150" s="974">
        <v>0</v>
      </c>
      <c r="AJ150" s="974">
        <v>0</v>
      </c>
      <c r="AK150" s="974">
        <v>0</v>
      </c>
      <c r="AL150" s="974">
        <v>0</v>
      </c>
      <c r="AM150" s="974">
        <v>0</v>
      </c>
      <c r="AN150" s="974">
        <v>0</v>
      </c>
      <c r="AO150" s="974">
        <v>0</v>
      </c>
      <c r="AP150" s="974">
        <v>0</v>
      </c>
      <c r="AQ150" s="974">
        <v>0</v>
      </c>
      <c r="AR150" s="974">
        <v>0</v>
      </c>
      <c r="AS150" s="974">
        <v>0</v>
      </c>
      <c r="AT150" s="974">
        <v>0</v>
      </c>
      <c r="AU150" s="974">
        <v>0</v>
      </c>
      <c r="AV150" s="974">
        <v>0</v>
      </c>
      <c r="AW150" s="1028">
        <v>0</v>
      </c>
      <c r="AX150" s="1058"/>
      <c r="AY150" s="973">
        <v>0</v>
      </c>
      <c r="AZ150" s="1058"/>
      <c r="BA150" s="1058"/>
      <c r="BB150" s="1030">
        <v>0</v>
      </c>
      <c r="BC150" s="1031">
        <v>0</v>
      </c>
      <c r="BD150" s="1058"/>
      <c r="BE150" s="1058"/>
    </row>
    <row r="151" spans="1:57" ht="33" customHeight="1">
      <c r="A151" s="963">
        <v>216</v>
      </c>
      <c r="B151" s="964">
        <v>206</v>
      </c>
      <c r="C151" s="963" t="s">
        <v>1287</v>
      </c>
      <c r="D151" s="1033" t="s">
        <v>1630</v>
      </c>
      <c r="E151" s="1026" t="s">
        <v>1631</v>
      </c>
      <c r="F151" s="1027" t="s">
        <v>1391</v>
      </c>
      <c r="G151" s="974">
        <v>0</v>
      </c>
      <c r="H151" s="974">
        <v>0</v>
      </c>
      <c r="I151" s="974">
        <v>0</v>
      </c>
      <c r="J151" s="974">
        <v>0</v>
      </c>
      <c r="K151" s="974">
        <v>0</v>
      </c>
      <c r="L151" s="974">
        <v>0</v>
      </c>
      <c r="M151" s="974">
        <v>0</v>
      </c>
      <c r="N151" s="974">
        <v>0</v>
      </c>
      <c r="O151" s="974">
        <v>0</v>
      </c>
      <c r="P151" s="974">
        <v>0</v>
      </c>
      <c r="Q151" s="974">
        <v>0</v>
      </c>
      <c r="R151" s="974">
        <v>0</v>
      </c>
      <c r="S151" s="974">
        <v>0</v>
      </c>
      <c r="T151" s="974">
        <v>0</v>
      </c>
      <c r="U151" s="974">
        <v>0</v>
      </c>
      <c r="V151" s="974">
        <v>0</v>
      </c>
      <c r="W151" s="974">
        <v>0</v>
      </c>
      <c r="X151" s="974">
        <v>0</v>
      </c>
      <c r="Y151" s="974">
        <v>0</v>
      </c>
      <c r="Z151" s="974">
        <v>0</v>
      </c>
      <c r="AA151" s="974">
        <v>0</v>
      </c>
      <c r="AB151" s="974">
        <v>0</v>
      </c>
      <c r="AC151" s="974">
        <v>0</v>
      </c>
      <c r="AD151" s="974">
        <v>0</v>
      </c>
      <c r="AE151" s="974">
        <v>0</v>
      </c>
      <c r="AF151" s="974">
        <v>0</v>
      </c>
      <c r="AG151" s="974">
        <v>0</v>
      </c>
      <c r="AH151" s="974">
        <v>0</v>
      </c>
      <c r="AI151" s="974">
        <v>0</v>
      </c>
      <c r="AJ151" s="974">
        <v>0</v>
      </c>
      <c r="AK151" s="974">
        <v>0</v>
      </c>
      <c r="AL151" s="974">
        <v>0</v>
      </c>
      <c r="AM151" s="974">
        <v>0</v>
      </c>
      <c r="AN151" s="974">
        <v>0</v>
      </c>
      <c r="AO151" s="974">
        <v>0</v>
      </c>
      <c r="AP151" s="974">
        <v>0</v>
      </c>
      <c r="AQ151" s="974">
        <v>0</v>
      </c>
      <c r="AR151" s="974">
        <v>0</v>
      </c>
      <c r="AS151" s="974">
        <v>0</v>
      </c>
      <c r="AT151" s="974">
        <v>0</v>
      </c>
      <c r="AU151" s="974">
        <v>0</v>
      </c>
      <c r="AV151" s="974">
        <v>0</v>
      </c>
      <c r="AW151" s="1028">
        <v>0</v>
      </c>
      <c r="AX151" s="1058"/>
      <c r="AY151" s="973">
        <v>0</v>
      </c>
      <c r="AZ151" s="1058"/>
      <c r="BA151" s="1058"/>
      <c r="BB151" s="1030">
        <v>0</v>
      </c>
      <c r="BC151" s="1031">
        <v>0</v>
      </c>
      <c r="BD151" s="1058"/>
      <c r="BE151" s="1058"/>
    </row>
    <row r="152" spans="1:57" ht="33" customHeight="1">
      <c r="A152" s="963">
        <v>217</v>
      </c>
      <c r="B152" s="964">
        <v>207</v>
      </c>
      <c r="C152" s="963" t="s">
        <v>1287</v>
      </c>
      <c r="D152" s="1034" t="s">
        <v>1632</v>
      </c>
      <c r="E152" s="1026" t="s">
        <v>1633</v>
      </c>
      <c r="F152" s="1027" t="s">
        <v>1391</v>
      </c>
      <c r="G152" s="974">
        <v>0</v>
      </c>
      <c r="H152" s="974">
        <v>0</v>
      </c>
      <c r="I152" s="974">
        <v>0</v>
      </c>
      <c r="J152" s="974">
        <v>0</v>
      </c>
      <c r="K152" s="974">
        <v>0</v>
      </c>
      <c r="L152" s="974">
        <v>0</v>
      </c>
      <c r="M152" s="974">
        <v>0</v>
      </c>
      <c r="N152" s="974">
        <v>0</v>
      </c>
      <c r="O152" s="974">
        <v>0</v>
      </c>
      <c r="P152" s="974">
        <v>0</v>
      </c>
      <c r="Q152" s="974">
        <v>0</v>
      </c>
      <c r="R152" s="974">
        <v>0</v>
      </c>
      <c r="S152" s="974">
        <v>0</v>
      </c>
      <c r="T152" s="974">
        <v>0</v>
      </c>
      <c r="U152" s="974">
        <v>0</v>
      </c>
      <c r="V152" s="974">
        <v>0</v>
      </c>
      <c r="W152" s="974">
        <v>0</v>
      </c>
      <c r="X152" s="974">
        <v>0</v>
      </c>
      <c r="Y152" s="974">
        <v>0</v>
      </c>
      <c r="Z152" s="974">
        <v>0</v>
      </c>
      <c r="AA152" s="974">
        <v>0</v>
      </c>
      <c r="AB152" s="974">
        <v>0</v>
      </c>
      <c r="AC152" s="974">
        <v>0</v>
      </c>
      <c r="AD152" s="974">
        <v>0</v>
      </c>
      <c r="AE152" s="974">
        <v>0</v>
      </c>
      <c r="AF152" s="974">
        <v>0</v>
      </c>
      <c r="AG152" s="974">
        <v>0</v>
      </c>
      <c r="AH152" s="974">
        <v>0</v>
      </c>
      <c r="AI152" s="974">
        <v>0</v>
      </c>
      <c r="AJ152" s="974">
        <v>0</v>
      </c>
      <c r="AK152" s="974">
        <v>0</v>
      </c>
      <c r="AL152" s="974">
        <v>0</v>
      </c>
      <c r="AM152" s="974">
        <v>0</v>
      </c>
      <c r="AN152" s="974">
        <v>0</v>
      </c>
      <c r="AO152" s="974">
        <v>0</v>
      </c>
      <c r="AP152" s="974">
        <v>0</v>
      </c>
      <c r="AQ152" s="974">
        <v>0</v>
      </c>
      <c r="AR152" s="974">
        <v>0</v>
      </c>
      <c r="AS152" s="974">
        <v>0</v>
      </c>
      <c r="AT152" s="974">
        <v>0</v>
      </c>
      <c r="AU152" s="974">
        <v>0</v>
      </c>
      <c r="AV152" s="974">
        <v>0</v>
      </c>
      <c r="AW152" s="1028">
        <v>0</v>
      </c>
      <c r="AX152" s="1058"/>
      <c r="AY152" s="973">
        <v>0</v>
      </c>
      <c r="AZ152" s="1058"/>
      <c r="BA152" s="1058"/>
      <c r="BB152" s="1030">
        <v>0</v>
      </c>
      <c r="BC152" s="1031">
        <v>0</v>
      </c>
      <c r="BD152" s="1058"/>
      <c r="BE152" s="1058"/>
    </row>
    <row r="153" spans="1:57" ht="33" customHeight="1">
      <c r="A153" s="963">
        <v>219</v>
      </c>
      <c r="B153" s="964">
        <v>209</v>
      </c>
      <c r="C153" s="1059" t="s">
        <v>1287</v>
      </c>
      <c r="D153" s="1060" t="s">
        <v>1634</v>
      </c>
      <c r="E153" s="1061" t="s">
        <v>1635</v>
      </c>
      <c r="F153" s="1062" t="s">
        <v>1618</v>
      </c>
      <c r="G153" s="974">
        <v>0</v>
      </c>
      <c r="H153" s="974">
        <v>0</v>
      </c>
      <c r="I153" s="974">
        <v>0</v>
      </c>
      <c r="J153" s="974">
        <v>0</v>
      </c>
      <c r="K153" s="974">
        <v>0</v>
      </c>
      <c r="L153" s="974">
        <v>0</v>
      </c>
      <c r="M153" s="974">
        <v>0</v>
      </c>
      <c r="N153" s="974">
        <v>0</v>
      </c>
      <c r="O153" s="974">
        <v>0</v>
      </c>
      <c r="P153" s="974">
        <v>0</v>
      </c>
      <c r="Q153" s="974">
        <v>0</v>
      </c>
      <c r="R153" s="974">
        <v>0</v>
      </c>
      <c r="S153" s="974">
        <v>0</v>
      </c>
      <c r="T153" s="974">
        <v>0</v>
      </c>
      <c r="U153" s="974">
        <v>0</v>
      </c>
      <c r="V153" s="974">
        <v>0</v>
      </c>
      <c r="W153" s="974">
        <v>0</v>
      </c>
      <c r="X153" s="974">
        <v>0</v>
      </c>
      <c r="Y153" s="974">
        <v>0</v>
      </c>
      <c r="Z153" s="974">
        <v>0</v>
      </c>
      <c r="AA153" s="974">
        <v>0</v>
      </c>
      <c r="AB153" s="974">
        <v>0</v>
      </c>
      <c r="AC153" s="974">
        <v>0</v>
      </c>
      <c r="AD153" s="974">
        <v>0</v>
      </c>
      <c r="AE153" s="974">
        <v>0</v>
      </c>
      <c r="AF153" s="974">
        <v>0</v>
      </c>
      <c r="AG153" s="974">
        <v>0</v>
      </c>
      <c r="AH153" s="974">
        <v>0</v>
      </c>
      <c r="AI153" s="974">
        <v>0</v>
      </c>
      <c r="AJ153" s="974">
        <v>0</v>
      </c>
      <c r="AK153" s="974">
        <v>0</v>
      </c>
      <c r="AL153" s="974">
        <v>0</v>
      </c>
      <c r="AM153" s="974">
        <v>0</v>
      </c>
      <c r="AN153" s="974">
        <v>0</v>
      </c>
      <c r="AO153" s="974">
        <v>0</v>
      </c>
      <c r="AP153" s="974">
        <v>0</v>
      </c>
      <c r="AQ153" s="974">
        <v>0</v>
      </c>
      <c r="AR153" s="974">
        <v>0</v>
      </c>
      <c r="AS153" s="974">
        <v>0</v>
      </c>
      <c r="AT153" s="974">
        <v>0</v>
      </c>
      <c r="AU153" s="974">
        <v>0</v>
      </c>
      <c r="AV153" s="974">
        <v>0</v>
      </c>
      <c r="AW153" s="1028">
        <v>0</v>
      </c>
      <c r="AX153" s="1063"/>
      <c r="AY153" s="973">
        <v>0</v>
      </c>
      <c r="AZ153" s="1063"/>
      <c r="BA153" s="1063"/>
      <c r="BB153" s="1030">
        <v>0</v>
      </c>
      <c r="BC153" s="1031">
        <v>0</v>
      </c>
      <c r="BD153" s="1063"/>
      <c r="BE153" s="1063"/>
    </row>
    <row r="154" spans="1:57" ht="33" customHeight="1">
      <c r="A154" s="963">
        <v>220</v>
      </c>
      <c r="B154" s="964">
        <v>210</v>
      </c>
      <c r="C154" s="1059" t="s">
        <v>1287</v>
      </c>
      <c r="D154" s="1060" t="s">
        <v>1634</v>
      </c>
      <c r="E154" s="1061" t="s">
        <v>1635</v>
      </c>
      <c r="F154" s="1064" t="s">
        <v>1619</v>
      </c>
      <c r="G154" s="974">
        <v>0</v>
      </c>
      <c r="H154" s="974">
        <v>0</v>
      </c>
      <c r="I154" s="974">
        <v>0</v>
      </c>
      <c r="J154" s="974">
        <v>0</v>
      </c>
      <c r="K154" s="974">
        <v>0</v>
      </c>
      <c r="L154" s="974">
        <v>0</v>
      </c>
      <c r="M154" s="974">
        <v>0</v>
      </c>
      <c r="N154" s="974">
        <v>0</v>
      </c>
      <c r="O154" s="974">
        <v>0</v>
      </c>
      <c r="P154" s="974">
        <v>0</v>
      </c>
      <c r="Q154" s="974">
        <v>0</v>
      </c>
      <c r="R154" s="974">
        <v>0</v>
      </c>
      <c r="S154" s="974">
        <v>0</v>
      </c>
      <c r="T154" s="974">
        <v>0</v>
      </c>
      <c r="U154" s="974">
        <v>0</v>
      </c>
      <c r="V154" s="974">
        <v>0</v>
      </c>
      <c r="W154" s="974">
        <v>0</v>
      </c>
      <c r="X154" s="974">
        <v>0</v>
      </c>
      <c r="Y154" s="974">
        <v>0</v>
      </c>
      <c r="Z154" s="974">
        <v>0</v>
      </c>
      <c r="AA154" s="974">
        <v>0</v>
      </c>
      <c r="AB154" s="974">
        <v>0</v>
      </c>
      <c r="AC154" s="974">
        <v>0</v>
      </c>
      <c r="AD154" s="974">
        <v>0</v>
      </c>
      <c r="AE154" s="974">
        <v>0</v>
      </c>
      <c r="AF154" s="974">
        <v>0</v>
      </c>
      <c r="AG154" s="974">
        <v>0</v>
      </c>
      <c r="AH154" s="974">
        <v>0</v>
      </c>
      <c r="AI154" s="974">
        <v>0</v>
      </c>
      <c r="AJ154" s="974">
        <v>0</v>
      </c>
      <c r="AK154" s="974">
        <v>0</v>
      </c>
      <c r="AL154" s="974">
        <v>0</v>
      </c>
      <c r="AM154" s="974">
        <v>0</v>
      </c>
      <c r="AN154" s="974">
        <v>0</v>
      </c>
      <c r="AO154" s="974">
        <v>0</v>
      </c>
      <c r="AP154" s="974">
        <v>0</v>
      </c>
      <c r="AQ154" s="974">
        <v>0</v>
      </c>
      <c r="AR154" s="974">
        <v>0</v>
      </c>
      <c r="AS154" s="974">
        <v>0</v>
      </c>
      <c r="AT154" s="974">
        <v>0</v>
      </c>
      <c r="AU154" s="974">
        <v>0</v>
      </c>
      <c r="AV154" s="974">
        <v>0</v>
      </c>
      <c r="AW154" s="1028">
        <v>0</v>
      </c>
      <c r="AX154" s="1063"/>
      <c r="AY154" s="973">
        <v>0</v>
      </c>
      <c r="AZ154" s="1063"/>
      <c r="BA154" s="1063"/>
      <c r="BB154" s="1030">
        <v>0</v>
      </c>
      <c r="BC154" s="1031">
        <v>0</v>
      </c>
      <c r="BD154" s="1063"/>
      <c r="BE154" s="1063"/>
    </row>
    <row r="155" spans="1:57" ht="33" customHeight="1">
      <c r="A155" s="963">
        <v>221</v>
      </c>
      <c r="B155" s="964">
        <v>211</v>
      </c>
      <c r="C155" s="1059" t="s">
        <v>1287</v>
      </c>
      <c r="D155" s="1060" t="s">
        <v>1634</v>
      </c>
      <c r="E155" s="1061" t="s">
        <v>1635</v>
      </c>
      <c r="F155" s="1064" t="s">
        <v>1636</v>
      </c>
      <c r="G155" s="974">
        <v>0</v>
      </c>
      <c r="H155" s="974">
        <v>0</v>
      </c>
      <c r="I155" s="974">
        <v>0</v>
      </c>
      <c r="J155" s="974">
        <v>0</v>
      </c>
      <c r="K155" s="974">
        <v>0</v>
      </c>
      <c r="L155" s="974">
        <v>0</v>
      </c>
      <c r="M155" s="974">
        <v>0</v>
      </c>
      <c r="N155" s="974">
        <v>0</v>
      </c>
      <c r="O155" s="974">
        <v>0</v>
      </c>
      <c r="P155" s="974">
        <v>0</v>
      </c>
      <c r="Q155" s="974">
        <v>0</v>
      </c>
      <c r="R155" s="974">
        <v>0</v>
      </c>
      <c r="S155" s="974">
        <v>0</v>
      </c>
      <c r="T155" s="974">
        <v>0</v>
      </c>
      <c r="U155" s="974">
        <v>0</v>
      </c>
      <c r="V155" s="974">
        <v>0</v>
      </c>
      <c r="W155" s="974">
        <v>0</v>
      </c>
      <c r="X155" s="974">
        <v>0</v>
      </c>
      <c r="Y155" s="974">
        <v>0</v>
      </c>
      <c r="Z155" s="974">
        <v>0</v>
      </c>
      <c r="AA155" s="974">
        <v>0</v>
      </c>
      <c r="AB155" s="974">
        <v>0</v>
      </c>
      <c r="AC155" s="974">
        <v>0</v>
      </c>
      <c r="AD155" s="974">
        <v>0</v>
      </c>
      <c r="AE155" s="974">
        <v>0</v>
      </c>
      <c r="AF155" s="974">
        <v>0</v>
      </c>
      <c r="AG155" s="974">
        <v>0</v>
      </c>
      <c r="AH155" s="974">
        <v>0</v>
      </c>
      <c r="AI155" s="974">
        <v>0</v>
      </c>
      <c r="AJ155" s="974">
        <v>0</v>
      </c>
      <c r="AK155" s="974">
        <v>0</v>
      </c>
      <c r="AL155" s="974">
        <v>0</v>
      </c>
      <c r="AM155" s="974">
        <v>0</v>
      </c>
      <c r="AN155" s="974">
        <v>0</v>
      </c>
      <c r="AO155" s="974">
        <v>0</v>
      </c>
      <c r="AP155" s="974">
        <v>0</v>
      </c>
      <c r="AQ155" s="974">
        <v>0</v>
      </c>
      <c r="AR155" s="974">
        <v>0</v>
      </c>
      <c r="AS155" s="974">
        <v>0</v>
      </c>
      <c r="AT155" s="974">
        <v>0</v>
      </c>
      <c r="AU155" s="974">
        <v>0</v>
      </c>
      <c r="AV155" s="974">
        <v>0</v>
      </c>
      <c r="AW155" s="1028">
        <v>0</v>
      </c>
      <c r="AX155" s="1063"/>
      <c r="AY155" s="973">
        <v>0</v>
      </c>
      <c r="AZ155" s="1063"/>
      <c r="BA155" s="1063"/>
      <c r="BB155" s="1030">
        <v>0</v>
      </c>
      <c r="BC155" s="1031">
        <v>0</v>
      </c>
      <c r="BD155" s="1063"/>
      <c r="BE155" s="1063"/>
    </row>
    <row r="156" spans="1:57" ht="33" customHeight="1">
      <c r="A156" s="963">
        <v>222</v>
      </c>
      <c r="B156" s="964">
        <v>212</v>
      </c>
      <c r="C156" s="1059" t="s">
        <v>1287</v>
      </c>
      <c r="D156" s="1060" t="s">
        <v>1634</v>
      </c>
      <c r="E156" s="1061" t="s">
        <v>1635</v>
      </c>
      <c r="F156" s="1064" t="s">
        <v>1620</v>
      </c>
      <c r="G156" s="974">
        <v>0</v>
      </c>
      <c r="H156" s="974">
        <v>0</v>
      </c>
      <c r="I156" s="974">
        <v>0</v>
      </c>
      <c r="J156" s="974">
        <v>0</v>
      </c>
      <c r="K156" s="974">
        <v>0</v>
      </c>
      <c r="L156" s="974">
        <v>0</v>
      </c>
      <c r="M156" s="974">
        <v>0</v>
      </c>
      <c r="N156" s="974">
        <v>0</v>
      </c>
      <c r="O156" s="974">
        <v>0</v>
      </c>
      <c r="P156" s="974">
        <v>0</v>
      </c>
      <c r="Q156" s="974">
        <v>0</v>
      </c>
      <c r="R156" s="974">
        <v>0</v>
      </c>
      <c r="S156" s="974">
        <v>0</v>
      </c>
      <c r="T156" s="974">
        <v>0</v>
      </c>
      <c r="U156" s="974">
        <v>0</v>
      </c>
      <c r="V156" s="974">
        <v>0</v>
      </c>
      <c r="W156" s="974">
        <v>0</v>
      </c>
      <c r="X156" s="974">
        <v>0</v>
      </c>
      <c r="Y156" s="974">
        <v>0</v>
      </c>
      <c r="Z156" s="974">
        <v>0</v>
      </c>
      <c r="AA156" s="974">
        <v>0</v>
      </c>
      <c r="AB156" s="974">
        <v>0</v>
      </c>
      <c r="AC156" s="974">
        <v>0</v>
      </c>
      <c r="AD156" s="974">
        <v>0</v>
      </c>
      <c r="AE156" s="974">
        <v>0</v>
      </c>
      <c r="AF156" s="974">
        <v>0</v>
      </c>
      <c r="AG156" s="974">
        <v>0</v>
      </c>
      <c r="AH156" s="974">
        <v>0</v>
      </c>
      <c r="AI156" s="974">
        <v>0</v>
      </c>
      <c r="AJ156" s="974">
        <v>0</v>
      </c>
      <c r="AK156" s="974">
        <v>0</v>
      </c>
      <c r="AL156" s="974">
        <v>0</v>
      </c>
      <c r="AM156" s="974">
        <v>0</v>
      </c>
      <c r="AN156" s="974">
        <v>0</v>
      </c>
      <c r="AO156" s="974">
        <v>0</v>
      </c>
      <c r="AP156" s="974">
        <v>0</v>
      </c>
      <c r="AQ156" s="974">
        <v>0</v>
      </c>
      <c r="AR156" s="974">
        <v>0</v>
      </c>
      <c r="AS156" s="974">
        <v>0</v>
      </c>
      <c r="AT156" s="974">
        <v>0</v>
      </c>
      <c r="AU156" s="974">
        <v>0</v>
      </c>
      <c r="AV156" s="974">
        <v>0</v>
      </c>
      <c r="AW156" s="1028">
        <v>0</v>
      </c>
      <c r="AX156" s="1063"/>
      <c r="AY156" s="973">
        <v>0</v>
      </c>
      <c r="AZ156" s="1063"/>
      <c r="BA156" s="1063"/>
      <c r="BB156" s="1030">
        <v>0</v>
      </c>
      <c r="BC156" s="1031">
        <v>0</v>
      </c>
      <c r="BD156" s="1063"/>
      <c r="BE156" s="1063"/>
    </row>
    <row r="157" spans="1:57" ht="33" customHeight="1">
      <c r="A157" s="963">
        <v>223</v>
      </c>
      <c r="B157" s="964">
        <v>213</v>
      </c>
      <c r="C157" s="1059" t="s">
        <v>1287</v>
      </c>
      <c r="D157" s="1060" t="s">
        <v>1634</v>
      </c>
      <c r="E157" s="1061" t="s">
        <v>1635</v>
      </c>
      <c r="F157" s="1064" t="s">
        <v>1637</v>
      </c>
      <c r="G157" s="974">
        <v>0</v>
      </c>
      <c r="H157" s="974">
        <v>0</v>
      </c>
      <c r="I157" s="974">
        <v>0</v>
      </c>
      <c r="J157" s="974">
        <v>0</v>
      </c>
      <c r="K157" s="974">
        <v>0</v>
      </c>
      <c r="L157" s="974">
        <v>0</v>
      </c>
      <c r="M157" s="974">
        <v>0</v>
      </c>
      <c r="N157" s="974">
        <v>0</v>
      </c>
      <c r="O157" s="974">
        <v>0</v>
      </c>
      <c r="P157" s="974">
        <v>0</v>
      </c>
      <c r="Q157" s="974">
        <v>0</v>
      </c>
      <c r="R157" s="974">
        <v>0</v>
      </c>
      <c r="S157" s="974">
        <v>0</v>
      </c>
      <c r="T157" s="974">
        <v>0</v>
      </c>
      <c r="U157" s="974">
        <v>0</v>
      </c>
      <c r="V157" s="974">
        <v>0</v>
      </c>
      <c r="W157" s="974">
        <v>0</v>
      </c>
      <c r="X157" s="974">
        <v>0</v>
      </c>
      <c r="Y157" s="974">
        <v>0</v>
      </c>
      <c r="Z157" s="974">
        <v>0</v>
      </c>
      <c r="AA157" s="974">
        <v>0</v>
      </c>
      <c r="AB157" s="974">
        <v>0</v>
      </c>
      <c r="AC157" s="974">
        <v>0</v>
      </c>
      <c r="AD157" s="974">
        <v>0</v>
      </c>
      <c r="AE157" s="974">
        <v>0</v>
      </c>
      <c r="AF157" s="974">
        <v>0</v>
      </c>
      <c r="AG157" s="974">
        <v>0</v>
      </c>
      <c r="AH157" s="974">
        <v>0</v>
      </c>
      <c r="AI157" s="974">
        <v>0</v>
      </c>
      <c r="AJ157" s="974">
        <v>0</v>
      </c>
      <c r="AK157" s="974">
        <v>0</v>
      </c>
      <c r="AL157" s="974">
        <v>0</v>
      </c>
      <c r="AM157" s="974">
        <v>0</v>
      </c>
      <c r="AN157" s="974">
        <v>0</v>
      </c>
      <c r="AO157" s="974">
        <v>0</v>
      </c>
      <c r="AP157" s="974">
        <v>0</v>
      </c>
      <c r="AQ157" s="974">
        <v>0</v>
      </c>
      <c r="AR157" s="974">
        <v>0</v>
      </c>
      <c r="AS157" s="974">
        <v>0</v>
      </c>
      <c r="AT157" s="974">
        <v>0</v>
      </c>
      <c r="AU157" s="974">
        <v>0</v>
      </c>
      <c r="AV157" s="974">
        <v>0</v>
      </c>
      <c r="AW157" s="1028">
        <v>0</v>
      </c>
      <c r="AX157" s="1063"/>
      <c r="AY157" s="973">
        <v>0</v>
      </c>
      <c r="AZ157" s="1063"/>
      <c r="BA157" s="1063"/>
      <c r="BB157" s="1030">
        <v>0</v>
      </c>
      <c r="BC157" s="1031">
        <v>0</v>
      </c>
      <c r="BD157" s="1063"/>
      <c r="BE157" s="1063"/>
    </row>
    <row r="158" spans="1:57" ht="33" customHeight="1">
      <c r="A158" s="963">
        <v>224</v>
      </c>
      <c r="B158" s="964">
        <v>214</v>
      </c>
      <c r="C158" s="1059" t="s">
        <v>1287</v>
      </c>
      <c r="D158" s="1060" t="s">
        <v>1634</v>
      </c>
      <c r="E158" s="1061" t="s">
        <v>1635</v>
      </c>
      <c r="F158" s="1064" t="s">
        <v>1621</v>
      </c>
      <c r="G158" s="974">
        <v>0</v>
      </c>
      <c r="H158" s="974">
        <v>0</v>
      </c>
      <c r="I158" s="974">
        <v>0</v>
      </c>
      <c r="J158" s="974">
        <v>0</v>
      </c>
      <c r="K158" s="974">
        <v>0</v>
      </c>
      <c r="L158" s="974">
        <v>0</v>
      </c>
      <c r="M158" s="974">
        <v>0</v>
      </c>
      <c r="N158" s="974">
        <v>0</v>
      </c>
      <c r="O158" s="974">
        <v>0</v>
      </c>
      <c r="P158" s="974">
        <v>0</v>
      </c>
      <c r="Q158" s="974">
        <v>0</v>
      </c>
      <c r="R158" s="974">
        <v>0</v>
      </c>
      <c r="S158" s="974">
        <v>0</v>
      </c>
      <c r="T158" s="974">
        <v>0</v>
      </c>
      <c r="U158" s="974">
        <v>0</v>
      </c>
      <c r="V158" s="974">
        <v>0</v>
      </c>
      <c r="W158" s="974">
        <v>0</v>
      </c>
      <c r="X158" s="974">
        <v>0</v>
      </c>
      <c r="Y158" s="974">
        <v>0</v>
      </c>
      <c r="Z158" s="974">
        <v>0</v>
      </c>
      <c r="AA158" s="974">
        <v>0</v>
      </c>
      <c r="AB158" s="974">
        <v>0</v>
      </c>
      <c r="AC158" s="974">
        <v>0</v>
      </c>
      <c r="AD158" s="974">
        <v>0</v>
      </c>
      <c r="AE158" s="974">
        <v>0</v>
      </c>
      <c r="AF158" s="974">
        <v>0</v>
      </c>
      <c r="AG158" s="974">
        <v>0</v>
      </c>
      <c r="AH158" s="974">
        <v>0</v>
      </c>
      <c r="AI158" s="974">
        <v>0</v>
      </c>
      <c r="AJ158" s="974">
        <v>0</v>
      </c>
      <c r="AK158" s="974">
        <v>0</v>
      </c>
      <c r="AL158" s="974">
        <v>0</v>
      </c>
      <c r="AM158" s="974">
        <v>0</v>
      </c>
      <c r="AN158" s="974">
        <v>0</v>
      </c>
      <c r="AO158" s="974">
        <v>0</v>
      </c>
      <c r="AP158" s="974">
        <v>0</v>
      </c>
      <c r="AQ158" s="974">
        <v>0</v>
      </c>
      <c r="AR158" s="974">
        <v>0</v>
      </c>
      <c r="AS158" s="974">
        <v>0</v>
      </c>
      <c r="AT158" s="974">
        <v>0</v>
      </c>
      <c r="AU158" s="974">
        <v>0</v>
      </c>
      <c r="AV158" s="974">
        <v>0</v>
      </c>
      <c r="AW158" s="1028">
        <v>0</v>
      </c>
      <c r="AX158" s="1063"/>
      <c r="AY158" s="973">
        <v>0</v>
      </c>
      <c r="AZ158" s="1063"/>
      <c r="BA158" s="1063"/>
      <c r="BB158" s="1030">
        <v>0</v>
      </c>
      <c r="BC158" s="1031">
        <v>0</v>
      </c>
      <c r="BD158" s="1063"/>
      <c r="BE158" s="1063"/>
    </row>
    <row r="159" spans="1:57" ht="33" customHeight="1">
      <c r="A159" s="963">
        <v>225</v>
      </c>
      <c r="B159" s="964">
        <v>215</v>
      </c>
      <c r="C159" s="1059" t="s">
        <v>1287</v>
      </c>
      <c r="D159" s="1060" t="s">
        <v>1634</v>
      </c>
      <c r="E159" s="1061" t="s">
        <v>1635</v>
      </c>
      <c r="F159" s="1064" t="s">
        <v>1625</v>
      </c>
      <c r="G159" s="974">
        <v>0</v>
      </c>
      <c r="H159" s="974">
        <v>0</v>
      </c>
      <c r="I159" s="974">
        <v>0</v>
      </c>
      <c r="J159" s="974">
        <v>0</v>
      </c>
      <c r="K159" s="974">
        <v>0</v>
      </c>
      <c r="L159" s="974">
        <v>0</v>
      </c>
      <c r="M159" s="974">
        <v>0</v>
      </c>
      <c r="N159" s="974">
        <v>0</v>
      </c>
      <c r="O159" s="974">
        <v>0</v>
      </c>
      <c r="P159" s="974">
        <v>0</v>
      </c>
      <c r="Q159" s="974">
        <v>0</v>
      </c>
      <c r="R159" s="974">
        <v>0</v>
      </c>
      <c r="S159" s="974">
        <v>0</v>
      </c>
      <c r="T159" s="974">
        <v>0</v>
      </c>
      <c r="U159" s="974">
        <v>0</v>
      </c>
      <c r="V159" s="974">
        <v>0</v>
      </c>
      <c r="W159" s="974">
        <v>0</v>
      </c>
      <c r="X159" s="974">
        <v>0</v>
      </c>
      <c r="Y159" s="974">
        <v>0</v>
      </c>
      <c r="Z159" s="974">
        <v>0</v>
      </c>
      <c r="AA159" s="974">
        <v>0</v>
      </c>
      <c r="AB159" s="974">
        <v>0</v>
      </c>
      <c r="AC159" s="974">
        <v>0</v>
      </c>
      <c r="AD159" s="974">
        <v>0</v>
      </c>
      <c r="AE159" s="974">
        <v>0</v>
      </c>
      <c r="AF159" s="974">
        <v>0</v>
      </c>
      <c r="AG159" s="974">
        <v>0</v>
      </c>
      <c r="AH159" s="974">
        <v>0</v>
      </c>
      <c r="AI159" s="974">
        <v>0</v>
      </c>
      <c r="AJ159" s="974">
        <v>0</v>
      </c>
      <c r="AK159" s="974">
        <v>0</v>
      </c>
      <c r="AL159" s="974">
        <v>0</v>
      </c>
      <c r="AM159" s="974">
        <v>0</v>
      </c>
      <c r="AN159" s="974">
        <v>0</v>
      </c>
      <c r="AO159" s="974">
        <v>0</v>
      </c>
      <c r="AP159" s="974">
        <v>0</v>
      </c>
      <c r="AQ159" s="974">
        <v>0</v>
      </c>
      <c r="AR159" s="974">
        <v>0</v>
      </c>
      <c r="AS159" s="974">
        <v>0</v>
      </c>
      <c r="AT159" s="974">
        <v>0</v>
      </c>
      <c r="AU159" s="974">
        <v>0</v>
      </c>
      <c r="AV159" s="974">
        <v>0</v>
      </c>
      <c r="AW159" s="1028">
        <v>0</v>
      </c>
      <c r="AX159" s="1063"/>
      <c r="AY159" s="973">
        <v>0</v>
      </c>
      <c r="AZ159" s="1063"/>
      <c r="BA159" s="1063"/>
      <c r="BB159" s="1030">
        <v>0</v>
      </c>
      <c r="BC159" s="1031">
        <v>0</v>
      </c>
      <c r="BD159" s="1063"/>
      <c r="BE159" s="1063"/>
    </row>
    <row r="160" spans="1:57" ht="33" customHeight="1">
      <c r="A160" s="963">
        <v>226</v>
      </c>
      <c r="B160" s="964">
        <v>216</v>
      </c>
      <c r="C160" s="1059" t="s">
        <v>1287</v>
      </c>
      <c r="D160" s="1060" t="s">
        <v>1634</v>
      </c>
      <c r="E160" s="1061" t="s">
        <v>1635</v>
      </c>
      <c r="F160" s="1064" t="s">
        <v>1624</v>
      </c>
      <c r="G160" s="974">
        <v>514310682.2845</v>
      </c>
      <c r="H160" s="974">
        <v>0</v>
      </c>
      <c r="I160" s="974">
        <v>0</v>
      </c>
      <c r="J160" s="974">
        <v>0</v>
      </c>
      <c r="K160" s="974">
        <v>0</v>
      </c>
      <c r="L160" s="974">
        <v>0</v>
      </c>
      <c r="M160" s="974">
        <v>0</v>
      </c>
      <c r="N160" s="974">
        <v>0</v>
      </c>
      <c r="O160" s="974">
        <v>0</v>
      </c>
      <c r="P160" s="974">
        <v>0</v>
      </c>
      <c r="Q160" s="974">
        <v>0</v>
      </c>
      <c r="R160" s="974">
        <v>0</v>
      </c>
      <c r="S160" s="974">
        <v>0</v>
      </c>
      <c r="T160" s="974">
        <v>0</v>
      </c>
      <c r="U160" s="974">
        <v>0</v>
      </c>
      <c r="V160" s="974">
        <v>0</v>
      </c>
      <c r="W160" s="974">
        <v>0</v>
      </c>
      <c r="X160" s="974">
        <v>0</v>
      </c>
      <c r="Y160" s="974">
        <v>0</v>
      </c>
      <c r="Z160" s="974">
        <v>0</v>
      </c>
      <c r="AA160" s="974">
        <v>0</v>
      </c>
      <c r="AB160" s="974">
        <v>0</v>
      </c>
      <c r="AC160" s="974">
        <v>0</v>
      </c>
      <c r="AD160" s="974">
        <v>0</v>
      </c>
      <c r="AE160" s="974">
        <v>0</v>
      </c>
      <c r="AF160" s="974">
        <v>0</v>
      </c>
      <c r="AG160" s="974">
        <v>0</v>
      </c>
      <c r="AH160" s="974">
        <v>0</v>
      </c>
      <c r="AI160" s="974">
        <v>0</v>
      </c>
      <c r="AJ160" s="974">
        <v>0</v>
      </c>
      <c r="AK160" s="1042">
        <v>-32662624</v>
      </c>
      <c r="AL160" s="974">
        <v>0</v>
      </c>
      <c r="AM160" s="974">
        <v>0</v>
      </c>
      <c r="AN160" s="974">
        <v>0</v>
      </c>
      <c r="AO160" s="974">
        <v>0</v>
      </c>
      <c r="AP160" s="974">
        <v>0</v>
      </c>
      <c r="AQ160" s="974">
        <v>0</v>
      </c>
      <c r="AR160" s="974">
        <v>0</v>
      </c>
      <c r="AS160" s="974">
        <v>0</v>
      </c>
      <c r="AT160" s="974">
        <v>0</v>
      </c>
      <c r="AU160" s="974">
        <v>0</v>
      </c>
      <c r="AV160" s="974">
        <v>481648058.2845</v>
      </c>
      <c r="AW160" s="1028">
        <v>0</v>
      </c>
      <c r="AX160" s="1063"/>
      <c r="AY160" s="973">
        <v>0</v>
      </c>
      <c r="AZ160" s="1063"/>
      <c r="BA160" s="1063"/>
      <c r="BB160" s="1030">
        <v>481648058.2845</v>
      </c>
      <c r="BC160" s="1049">
        <v>481648058.2845</v>
      </c>
      <c r="BD160" s="1063"/>
      <c r="BE160" s="1063"/>
    </row>
    <row r="161" spans="1:57" ht="33" customHeight="1">
      <c r="A161" s="963">
        <v>227</v>
      </c>
      <c r="B161" s="964">
        <v>217</v>
      </c>
      <c r="C161" s="1059" t="s">
        <v>1287</v>
      </c>
      <c r="D161" s="1060" t="s">
        <v>1634</v>
      </c>
      <c r="E161" s="1061" t="s">
        <v>1635</v>
      </c>
      <c r="F161" s="1064" t="s">
        <v>1622</v>
      </c>
      <c r="G161" s="974">
        <v>0</v>
      </c>
      <c r="H161" s="974">
        <v>0</v>
      </c>
      <c r="I161" s="974">
        <v>0</v>
      </c>
      <c r="J161" s="974">
        <v>0</v>
      </c>
      <c r="K161" s="974">
        <v>0</v>
      </c>
      <c r="L161" s="974">
        <v>0</v>
      </c>
      <c r="M161" s="974">
        <v>0</v>
      </c>
      <c r="N161" s="974">
        <v>0</v>
      </c>
      <c r="O161" s="974">
        <v>0</v>
      </c>
      <c r="P161" s="974">
        <v>0</v>
      </c>
      <c r="Q161" s="974">
        <v>0</v>
      </c>
      <c r="R161" s="974">
        <v>0</v>
      </c>
      <c r="S161" s="974">
        <v>0</v>
      </c>
      <c r="T161" s="974">
        <v>0</v>
      </c>
      <c r="U161" s="974">
        <v>0</v>
      </c>
      <c r="V161" s="974">
        <v>0</v>
      </c>
      <c r="W161" s="974">
        <v>0</v>
      </c>
      <c r="X161" s="974">
        <v>0</v>
      </c>
      <c r="Y161" s="974">
        <v>0</v>
      </c>
      <c r="Z161" s="974">
        <v>0</v>
      </c>
      <c r="AA161" s="974">
        <v>0</v>
      </c>
      <c r="AB161" s="974">
        <v>0</v>
      </c>
      <c r="AC161" s="974">
        <v>0</v>
      </c>
      <c r="AD161" s="974">
        <v>0</v>
      </c>
      <c r="AE161" s="974">
        <v>0</v>
      </c>
      <c r="AF161" s="974">
        <v>0</v>
      </c>
      <c r="AG161" s="974">
        <v>0</v>
      </c>
      <c r="AH161" s="974">
        <v>0</v>
      </c>
      <c r="AI161" s="974">
        <v>0</v>
      </c>
      <c r="AJ161" s="974">
        <v>0</v>
      </c>
      <c r="AK161" s="974">
        <v>0</v>
      </c>
      <c r="AL161" s="974">
        <v>0</v>
      </c>
      <c r="AM161" s="974">
        <v>0</v>
      </c>
      <c r="AN161" s="974">
        <v>0</v>
      </c>
      <c r="AO161" s="974">
        <v>0</v>
      </c>
      <c r="AP161" s="974">
        <v>0</v>
      </c>
      <c r="AQ161" s="974">
        <v>0</v>
      </c>
      <c r="AR161" s="974">
        <v>0</v>
      </c>
      <c r="AS161" s="974">
        <v>0</v>
      </c>
      <c r="AT161" s="974">
        <v>0</v>
      </c>
      <c r="AU161" s="974">
        <v>0</v>
      </c>
      <c r="AV161" s="974">
        <v>0</v>
      </c>
      <c r="AW161" s="1028">
        <v>0</v>
      </c>
      <c r="AX161" s="1063"/>
      <c r="AY161" s="973">
        <v>0</v>
      </c>
      <c r="AZ161" s="1063"/>
      <c r="BA161" s="1063"/>
      <c r="BB161" s="1030">
        <v>0</v>
      </c>
      <c r="BC161" s="1031">
        <v>0</v>
      </c>
      <c r="BD161" s="1063"/>
      <c r="BE161" s="1063"/>
    </row>
    <row r="162" spans="1:57" ht="33" customHeight="1">
      <c r="A162" s="963">
        <v>228</v>
      </c>
      <c r="B162" s="964">
        <v>218</v>
      </c>
      <c r="C162" s="1059" t="s">
        <v>1287</v>
      </c>
      <c r="D162" s="1060" t="s">
        <v>1634</v>
      </c>
      <c r="E162" s="1061" t="s">
        <v>1635</v>
      </c>
      <c r="F162" s="1064" t="s">
        <v>1623</v>
      </c>
      <c r="G162" s="974">
        <v>0</v>
      </c>
      <c r="H162" s="974">
        <v>0</v>
      </c>
      <c r="I162" s="974">
        <v>0</v>
      </c>
      <c r="J162" s="974">
        <v>0</v>
      </c>
      <c r="K162" s="974">
        <v>0</v>
      </c>
      <c r="L162" s="974">
        <v>0</v>
      </c>
      <c r="M162" s="974">
        <v>0</v>
      </c>
      <c r="N162" s="974">
        <v>0</v>
      </c>
      <c r="O162" s="974">
        <v>0</v>
      </c>
      <c r="P162" s="974">
        <v>0</v>
      </c>
      <c r="Q162" s="974">
        <v>0</v>
      </c>
      <c r="R162" s="974">
        <v>0</v>
      </c>
      <c r="S162" s="974">
        <v>0</v>
      </c>
      <c r="T162" s="974">
        <v>0</v>
      </c>
      <c r="U162" s="974">
        <v>0</v>
      </c>
      <c r="V162" s="974">
        <v>0</v>
      </c>
      <c r="W162" s="974">
        <v>0</v>
      </c>
      <c r="X162" s="974">
        <v>0</v>
      </c>
      <c r="Y162" s="974">
        <v>0</v>
      </c>
      <c r="Z162" s="974">
        <v>0</v>
      </c>
      <c r="AA162" s="974">
        <v>0</v>
      </c>
      <c r="AB162" s="974">
        <v>0</v>
      </c>
      <c r="AC162" s="974">
        <v>0</v>
      </c>
      <c r="AD162" s="974">
        <v>0</v>
      </c>
      <c r="AE162" s="974">
        <v>0</v>
      </c>
      <c r="AF162" s="974">
        <v>0</v>
      </c>
      <c r="AG162" s="974">
        <v>0</v>
      </c>
      <c r="AH162" s="974">
        <v>0</v>
      </c>
      <c r="AI162" s="974">
        <v>0</v>
      </c>
      <c r="AJ162" s="974">
        <v>0</v>
      </c>
      <c r="AK162" s="974">
        <v>0</v>
      </c>
      <c r="AL162" s="974">
        <v>0</v>
      </c>
      <c r="AM162" s="974">
        <v>0</v>
      </c>
      <c r="AN162" s="974">
        <v>0</v>
      </c>
      <c r="AO162" s="974">
        <v>0</v>
      </c>
      <c r="AP162" s="974">
        <v>0</v>
      </c>
      <c r="AQ162" s="974">
        <v>0</v>
      </c>
      <c r="AR162" s="974">
        <v>0</v>
      </c>
      <c r="AS162" s="974">
        <v>0</v>
      </c>
      <c r="AT162" s="974">
        <v>0</v>
      </c>
      <c r="AU162" s="974">
        <v>0</v>
      </c>
      <c r="AV162" s="974">
        <v>0</v>
      </c>
      <c r="AW162" s="1028">
        <v>0</v>
      </c>
      <c r="AX162" s="1063"/>
      <c r="AY162" s="973">
        <v>0</v>
      </c>
      <c r="AZ162" s="1063"/>
      <c r="BA162" s="1063"/>
      <c r="BB162" s="1030">
        <v>0</v>
      </c>
      <c r="BC162" s="1031">
        <v>0</v>
      </c>
      <c r="BD162" s="1063"/>
      <c r="BE162" s="1063"/>
    </row>
    <row r="163" spans="1:57" ht="33" customHeight="1">
      <c r="A163" s="963">
        <v>229</v>
      </c>
      <c r="B163" s="964">
        <v>219</v>
      </c>
      <c r="C163" s="1059" t="s">
        <v>1287</v>
      </c>
      <c r="D163" s="1060" t="s">
        <v>1634</v>
      </c>
      <c r="E163" s="1061" t="s">
        <v>1635</v>
      </c>
      <c r="F163" s="1064" t="s">
        <v>1627</v>
      </c>
      <c r="G163" s="974">
        <v>0</v>
      </c>
      <c r="H163" s="974">
        <v>0</v>
      </c>
      <c r="I163" s="974">
        <v>0</v>
      </c>
      <c r="J163" s="974">
        <v>0</v>
      </c>
      <c r="K163" s="974">
        <v>0</v>
      </c>
      <c r="L163" s="974">
        <v>0</v>
      </c>
      <c r="M163" s="974">
        <v>0</v>
      </c>
      <c r="N163" s="974">
        <v>0</v>
      </c>
      <c r="O163" s="974">
        <v>0</v>
      </c>
      <c r="P163" s="974">
        <v>0</v>
      </c>
      <c r="Q163" s="974">
        <v>0</v>
      </c>
      <c r="R163" s="974">
        <v>0</v>
      </c>
      <c r="S163" s="974">
        <v>0</v>
      </c>
      <c r="T163" s="974">
        <v>0</v>
      </c>
      <c r="U163" s="974">
        <v>0</v>
      </c>
      <c r="V163" s="974">
        <v>0</v>
      </c>
      <c r="W163" s="974">
        <v>0</v>
      </c>
      <c r="X163" s="974">
        <v>0</v>
      </c>
      <c r="Y163" s="974">
        <v>0</v>
      </c>
      <c r="Z163" s="974">
        <v>0</v>
      </c>
      <c r="AA163" s="974">
        <v>0</v>
      </c>
      <c r="AB163" s="974">
        <v>0</v>
      </c>
      <c r="AC163" s="974">
        <v>0</v>
      </c>
      <c r="AD163" s="974">
        <v>0</v>
      </c>
      <c r="AE163" s="974">
        <v>0</v>
      </c>
      <c r="AF163" s="974">
        <v>0</v>
      </c>
      <c r="AG163" s="974">
        <v>0</v>
      </c>
      <c r="AH163" s="974">
        <v>0</v>
      </c>
      <c r="AI163" s="974">
        <v>0</v>
      </c>
      <c r="AJ163" s="974">
        <v>0</v>
      </c>
      <c r="AK163" s="974">
        <v>0</v>
      </c>
      <c r="AL163" s="974">
        <v>0</v>
      </c>
      <c r="AM163" s="974">
        <v>0</v>
      </c>
      <c r="AN163" s="974">
        <v>0</v>
      </c>
      <c r="AO163" s="974">
        <v>0</v>
      </c>
      <c r="AP163" s="974">
        <v>0</v>
      </c>
      <c r="AQ163" s="974">
        <v>0</v>
      </c>
      <c r="AR163" s="974">
        <v>0</v>
      </c>
      <c r="AS163" s="974">
        <v>0</v>
      </c>
      <c r="AT163" s="974">
        <v>0</v>
      </c>
      <c r="AU163" s="974">
        <v>0</v>
      </c>
      <c r="AV163" s="974">
        <v>0</v>
      </c>
      <c r="AW163" s="1028">
        <v>0</v>
      </c>
      <c r="AX163" s="1063"/>
      <c r="AY163" s="973">
        <v>0</v>
      </c>
      <c r="AZ163" s="1063"/>
      <c r="BA163" s="1063"/>
      <c r="BB163" s="1030">
        <v>0</v>
      </c>
      <c r="BC163" s="1031">
        <v>0</v>
      </c>
      <c r="BD163" s="1063"/>
      <c r="BE163" s="1063"/>
    </row>
    <row r="164" spans="1:57" ht="33" customHeight="1">
      <c r="A164" s="963">
        <v>230</v>
      </c>
      <c r="B164" s="964">
        <v>220</v>
      </c>
      <c r="C164" s="1065" t="s">
        <v>1287</v>
      </c>
      <c r="D164" s="1066" t="s">
        <v>1638</v>
      </c>
      <c r="E164" s="1067" t="s">
        <v>1639</v>
      </c>
      <c r="F164" s="1068" t="s">
        <v>1618</v>
      </c>
      <c r="G164" s="974">
        <v>9225662242</v>
      </c>
      <c r="H164" s="974">
        <v>0</v>
      </c>
      <c r="I164" s="974">
        <v>0</v>
      </c>
      <c r="J164" s="974">
        <v>0</v>
      </c>
      <c r="K164" s="974">
        <v>0</v>
      </c>
      <c r="L164" s="974">
        <v>0</v>
      </c>
      <c r="M164" s="974">
        <v>0</v>
      </c>
      <c r="N164" s="974">
        <v>0</v>
      </c>
      <c r="O164" s="974">
        <v>0</v>
      </c>
      <c r="P164" s="974">
        <v>0</v>
      </c>
      <c r="Q164" s="974">
        <v>0</v>
      </c>
      <c r="R164" s="974">
        <v>0</v>
      </c>
      <c r="S164" s="974">
        <v>0</v>
      </c>
      <c r="T164" s="974">
        <v>0</v>
      </c>
      <c r="U164" s="974">
        <v>0</v>
      </c>
      <c r="V164" s="974">
        <v>0</v>
      </c>
      <c r="W164" s="974">
        <v>0</v>
      </c>
      <c r="X164" s="974">
        <v>0</v>
      </c>
      <c r="Y164" s="974">
        <v>0</v>
      </c>
      <c r="Z164" s="974">
        <v>0</v>
      </c>
      <c r="AA164" s="974">
        <v>0</v>
      </c>
      <c r="AB164" s="974">
        <v>0</v>
      </c>
      <c r="AC164" s="974">
        <v>0</v>
      </c>
      <c r="AD164" s="974">
        <v>0</v>
      </c>
      <c r="AE164" s="974">
        <v>0</v>
      </c>
      <c r="AF164" s="974">
        <v>0</v>
      </c>
      <c r="AG164" s="974">
        <v>0</v>
      </c>
      <c r="AH164" s="974">
        <v>0</v>
      </c>
      <c r="AI164" s="974">
        <v>0</v>
      </c>
      <c r="AJ164" s="974">
        <v>0</v>
      </c>
      <c r="AK164" s="974">
        <v>0</v>
      </c>
      <c r="AL164" s="974">
        <v>0</v>
      </c>
      <c r="AM164" s="974">
        <v>0</v>
      </c>
      <c r="AN164" s="974">
        <v>0</v>
      </c>
      <c r="AO164" s="974">
        <v>0</v>
      </c>
      <c r="AP164" s="974">
        <v>0</v>
      </c>
      <c r="AQ164" s="974">
        <v>0</v>
      </c>
      <c r="AR164" s="974">
        <v>-9225662242</v>
      </c>
      <c r="AS164" s="974">
        <v>0</v>
      </c>
      <c r="AT164" s="974">
        <v>0</v>
      </c>
      <c r="AU164" s="974">
        <v>0</v>
      </c>
      <c r="AV164" s="974">
        <v>0</v>
      </c>
      <c r="AW164" s="1028">
        <v>0</v>
      </c>
      <c r="AX164" s="1063"/>
      <c r="AY164" s="973">
        <v>0</v>
      </c>
      <c r="AZ164" s="1063"/>
      <c r="BA164" s="1063"/>
      <c r="BB164" s="1030">
        <v>0</v>
      </c>
      <c r="BC164" s="1031">
        <v>0</v>
      </c>
      <c r="BD164" s="1063"/>
      <c r="BE164" s="1063"/>
    </row>
    <row r="165" spans="1:57" ht="33" customHeight="1">
      <c r="A165" s="963">
        <v>231</v>
      </c>
      <c r="B165" s="964">
        <v>221</v>
      </c>
      <c r="C165" s="1065" t="s">
        <v>1287</v>
      </c>
      <c r="D165" s="1066" t="s">
        <v>1638</v>
      </c>
      <c r="E165" s="1067" t="s">
        <v>1639</v>
      </c>
      <c r="F165" s="1068" t="s">
        <v>1619</v>
      </c>
      <c r="G165" s="974">
        <v>0</v>
      </c>
      <c r="H165" s="974">
        <v>0</v>
      </c>
      <c r="I165" s="974">
        <v>0</v>
      </c>
      <c r="J165" s="974">
        <v>0</v>
      </c>
      <c r="K165" s="974">
        <v>0</v>
      </c>
      <c r="L165" s="974">
        <v>0</v>
      </c>
      <c r="M165" s="974">
        <v>0</v>
      </c>
      <c r="N165" s="974">
        <v>0</v>
      </c>
      <c r="O165" s="974">
        <v>0</v>
      </c>
      <c r="P165" s="974">
        <v>-9225662242</v>
      </c>
      <c r="Q165" s="974">
        <v>0</v>
      </c>
      <c r="R165" s="974">
        <v>0</v>
      </c>
      <c r="S165" s="974">
        <v>0</v>
      </c>
      <c r="T165" s="974">
        <v>0</v>
      </c>
      <c r="U165" s="974">
        <v>0</v>
      </c>
      <c r="V165" s="974">
        <v>0</v>
      </c>
      <c r="W165" s="974">
        <v>0</v>
      </c>
      <c r="X165" s="974">
        <v>0</v>
      </c>
      <c r="Y165" s="974">
        <v>0</v>
      </c>
      <c r="Z165" s="974">
        <v>0</v>
      </c>
      <c r="AA165" s="974">
        <v>0</v>
      </c>
      <c r="AB165" s="974">
        <v>0</v>
      </c>
      <c r="AC165" s="974">
        <v>0</v>
      </c>
      <c r="AD165" s="974">
        <v>0</v>
      </c>
      <c r="AE165" s="974">
        <v>0</v>
      </c>
      <c r="AF165" s="974">
        <v>0</v>
      </c>
      <c r="AG165" s="974">
        <v>0</v>
      </c>
      <c r="AH165" s="974">
        <v>0</v>
      </c>
      <c r="AI165" s="974">
        <v>0</v>
      </c>
      <c r="AJ165" s="974">
        <v>0</v>
      </c>
      <c r="AK165" s="974">
        <v>0</v>
      </c>
      <c r="AL165" s="974">
        <v>0</v>
      </c>
      <c r="AM165" s="974">
        <v>0</v>
      </c>
      <c r="AN165" s="974">
        <v>0</v>
      </c>
      <c r="AO165" s="974">
        <v>0</v>
      </c>
      <c r="AP165" s="974">
        <v>0</v>
      </c>
      <c r="AQ165" s="974">
        <v>0</v>
      </c>
      <c r="AR165" s="974">
        <v>9225662242</v>
      </c>
      <c r="AS165" s="974">
        <v>0</v>
      </c>
      <c r="AT165" s="974">
        <v>0</v>
      </c>
      <c r="AU165" s="974">
        <v>0</v>
      </c>
      <c r="AV165" s="974">
        <v>0</v>
      </c>
      <c r="AW165" s="1028">
        <v>0</v>
      </c>
      <c r="AX165" s="1063"/>
      <c r="AY165" s="973">
        <v>0</v>
      </c>
      <c r="AZ165" s="1063"/>
      <c r="BA165" s="1063"/>
      <c r="BB165" s="1030">
        <v>0</v>
      </c>
      <c r="BC165" s="1031">
        <v>0</v>
      </c>
      <c r="BD165" s="1063"/>
      <c r="BE165" s="1063"/>
    </row>
    <row r="166" spans="1:57" ht="33" customHeight="1">
      <c r="A166" s="963">
        <v>232</v>
      </c>
      <c r="B166" s="964">
        <v>222</v>
      </c>
      <c r="C166" s="1065" t="s">
        <v>1287</v>
      </c>
      <c r="D166" s="1066" t="s">
        <v>1638</v>
      </c>
      <c r="E166" s="1067" t="s">
        <v>1639</v>
      </c>
      <c r="F166" s="1068" t="s">
        <v>1636</v>
      </c>
      <c r="G166" s="974">
        <v>-413896007.52450001</v>
      </c>
      <c r="H166" s="974">
        <v>0</v>
      </c>
      <c r="I166" s="974">
        <v>0</v>
      </c>
      <c r="J166" s="974">
        <v>0</v>
      </c>
      <c r="K166" s="974">
        <v>0</v>
      </c>
      <c r="L166" s="974">
        <v>0</v>
      </c>
      <c r="M166" s="974">
        <v>0</v>
      </c>
      <c r="N166" s="974">
        <v>0</v>
      </c>
      <c r="O166" s="974">
        <v>0</v>
      </c>
      <c r="P166" s="974">
        <v>413896007.52450001</v>
      </c>
      <c r="Q166" s="974">
        <v>0</v>
      </c>
      <c r="R166" s="974">
        <v>0</v>
      </c>
      <c r="S166" s="974">
        <v>0</v>
      </c>
      <c r="T166" s="974">
        <v>0</v>
      </c>
      <c r="U166" s="974">
        <v>0</v>
      </c>
      <c r="V166" s="974">
        <v>0</v>
      </c>
      <c r="W166" s="974">
        <v>0</v>
      </c>
      <c r="X166" s="974">
        <v>0</v>
      </c>
      <c r="Y166" s="974">
        <v>0</v>
      </c>
      <c r="Z166" s="974">
        <v>0</v>
      </c>
      <c r="AA166" s="974">
        <v>0</v>
      </c>
      <c r="AB166" s="974">
        <v>0</v>
      </c>
      <c r="AC166" s="974">
        <v>0</v>
      </c>
      <c r="AD166" s="974">
        <v>0</v>
      </c>
      <c r="AE166" s="974">
        <v>0</v>
      </c>
      <c r="AF166" s="974">
        <v>0</v>
      </c>
      <c r="AG166" s="974">
        <v>0</v>
      </c>
      <c r="AH166" s="974">
        <v>0</v>
      </c>
      <c r="AI166" s="974">
        <v>0</v>
      </c>
      <c r="AJ166" s="974">
        <v>0</v>
      </c>
      <c r="AK166" s="974">
        <v>0</v>
      </c>
      <c r="AL166" s="974">
        <v>0</v>
      </c>
      <c r="AM166" s="974">
        <v>0</v>
      </c>
      <c r="AN166" s="974">
        <v>0</v>
      </c>
      <c r="AO166" s="974">
        <v>0</v>
      </c>
      <c r="AP166" s="974">
        <v>0</v>
      </c>
      <c r="AQ166" s="974">
        <v>0</v>
      </c>
      <c r="AR166" s="974">
        <v>0</v>
      </c>
      <c r="AS166" s="974">
        <v>0</v>
      </c>
      <c r="AT166" s="974">
        <v>0</v>
      </c>
      <c r="AU166" s="974">
        <v>0</v>
      </c>
      <c r="AV166" s="974">
        <v>0</v>
      </c>
      <c r="AW166" s="1028">
        <v>0</v>
      </c>
      <c r="AX166" s="1050"/>
      <c r="AY166" s="973">
        <v>0</v>
      </c>
      <c r="AZ166" s="1050"/>
      <c r="BA166" s="1050"/>
      <c r="BB166" s="1030">
        <v>0</v>
      </c>
      <c r="BC166" s="1031">
        <v>0</v>
      </c>
      <c r="BD166" s="1050"/>
      <c r="BE166" s="1050"/>
    </row>
    <row r="167" spans="1:57" ht="33" customHeight="1">
      <c r="A167" s="963">
        <v>233</v>
      </c>
      <c r="B167" s="964">
        <v>223</v>
      </c>
      <c r="C167" s="1065" t="s">
        <v>1287</v>
      </c>
      <c r="D167" s="1066" t="s">
        <v>1638</v>
      </c>
      <c r="E167" s="1067" t="s">
        <v>1639</v>
      </c>
      <c r="F167" s="1068" t="s">
        <v>1620</v>
      </c>
      <c r="G167" s="974">
        <v>2528462252.2600002</v>
      </c>
      <c r="H167" s="974">
        <v>0</v>
      </c>
      <c r="I167" s="974">
        <v>0</v>
      </c>
      <c r="J167" s="974">
        <v>0</v>
      </c>
      <c r="K167" s="974">
        <v>0</v>
      </c>
      <c r="L167" s="974">
        <v>0</v>
      </c>
      <c r="M167" s="974">
        <v>0</v>
      </c>
      <c r="N167" s="974">
        <v>0</v>
      </c>
      <c r="O167" s="974">
        <v>0</v>
      </c>
      <c r="P167" s="974">
        <v>-2528462252.2600002</v>
      </c>
      <c r="Q167" s="974">
        <v>0</v>
      </c>
      <c r="R167" s="974">
        <v>0</v>
      </c>
      <c r="S167" s="974">
        <v>0</v>
      </c>
      <c r="T167" s="974">
        <v>0</v>
      </c>
      <c r="U167" s="974">
        <v>0</v>
      </c>
      <c r="V167" s="974">
        <v>0</v>
      </c>
      <c r="W167" s="974">
        <v>0</v>
      </c>
      <c r="X167" s="974">
        <v>0</v>
      </c>
      <c r="Y167" s="974">
        <v>0</v>
      </c>
      <c r="Z167" s="974">
        <v>0</v>
      </c>
      <c r="AA167" s="974">
        <v>0</v>
      </c>
      <c r="AB167" s="974">
        <v>0</v>
      </c>
      <c r="AC167" s="974">
        <v>0</v>
      </c>
      <c r="AD167" s="974">
        <v>0</v>
      </c>
      <c r="AE167" s="974">
        <v>0</v>
      </c>
      <c r="AF167" s="974">
        <v>0</v>
      </c>
      <c r="AG167" s="974">
        <v>0</v>
      </c>
      <c r="AH167" s="974">
        <v>0</v>
      </c>
      <c r="AI167" s="974">
        <v>0</v>
      </c>
      <c r="AJ167" s="974">
        <v>0</v>
      </c>
      <c r="AK167" s="974">
        <v>0</v>
      </c>
      <c r="AL167" s="974">
        <v>0</v>
      </c>
      <c r="AM167" s="974">
        <v>0</v>
      </c>
      <c r="AN167" s="974">
        <v>0</v>
      </c>
      <c r="AO167" s="974">
        <v>0</v>
      </c>
      <c r="AP167" s="974">
        <v>0</v>
      </c>
      <c r="AQ167" s="974">
        <v>0</v>
      </c>
      <c r="AR167" s="974">
        <v>0</v>
      </c>
      <c r="AS167" s="974">
        <v>0</v>
      </c>
      <c r="AT167" s="974">
        <v>0</v>
      </c>
      <c r="AU167" s="974">
        <v>0</v>
      </c>
      <c r="AV167" s="974">
        <v>0</v>
      </c>
      <c r="AW167" s="1028">
        <v>0</v>
      </c>
      <c r="AX167" s="1050"/>
      <c r="AY167" s="973">
        <v>0</v>
      </c>
      <c r="AZ167" s="1050"/>
      <c r="BA167" s="1050"/>
      <c r="BB167" s="1030">
        <v>0</v>
      </c>
      <c r="BC167" s="1031">
        <v>0</v>
      </c>
      <c r="BD167" s="1050"/>
      <c r="BE167" s="1050"/>
    </row>
    <row r="168" spans="1:57" ht="33" customHeight="1">
      <c r="A168" s="963">
        <v>234</v>
      </c>
      <c r="B168" s="964">
        <v>224</v>
      </c>
      <c r="C168" s="1065" t="s">
        <v>1287</v>
      </c>
      <c r="D168" s="1066" t="s">
        <v>1638</v>
      </c>
      <c r="E168" s="1067" t="s">
        <v>1639</v>
      </c>
      <c r="F168" s="1068" t="s">
        <v>1637</v>
      </c>
      <c r="G168" s="974">
        <v>0</v>
      </c>
      <c r="H168" s="974">
        <v>0</v>
      </c>
      <c r="I168" s="974">
        <v>0</v>
      </c>
      <c r="J168" s="974">
        <v>0</v>
      </c>
      <c r="K168" s="974">
        <v>0</v>
      </c>
      <c r="L168" s="974">
        <v>0</v>
      </c>
      <c r="M168" s="974">
        <v>0</v>
      </c>
      <c r="N168" s="974">
        <v>0</v>
      </c>
      <c r="O168" s="974">
        <v>0</v>
      </c>
      <c r="P168" s="974">
        <v>0</v>
      </c>
      <c r="Q168" s="974">
        <v>0</v>
      </c>
      <c r="R168" s="974">
        <v>0</v>
      </c>
      <c r="S168" s="974">
        <v>0</v>
      </c>
      <c r="T168" s="974">
        <v>0</v>
      </c>
      <c r="U168" s="974">
        <v>0</v>
      </c>
      <c r="V168" s="974">
        <v>0</v>
      </c>
      <c r="W168" s="974">
        <v>0</v>
      </c>
      <c r="X168" s="974">
        <v>0</v>
      </c>
      <c r="Y168" s="974">
        <v>0</v>
      </c>
      <c r="Z168" s="974">
        <v>0</v>
      </c>
      <c r="AA168" s="974">
        <v>0</v>
      </c>
      <c r="AB168" s="974">
        <v>0</v>
      </c>
      <c r="AC168" s="974">
        <v>0</v>
      </c>
      <c r="AD168" s="974">
        <v>0</v>
      </c>
      <c r="AE168" s="974">
        <v>0</v>
      </c>
      <c r="AF168" s="974">
        <v>0</v>
      </c>
      <c r="AG168" s="974">
        <v>0</v>
      </c>
      <c r="AH168" s="974">
        <v>0</v>
      </c>
      <c r="AI168" s="974">
        <v>0</v>
      </c>
      <c r="AJ168" s="974">
        <v>0</v>
      </c>
      <c r="AK168" s="974">
        <v>0</v>
      </c>
      <c r="AL168" s="974">
        <v>0</v>
      </c>
      <c r="AM168" s="974">
        <v>0</v>
      </c>
      <c r="AN168" s="974">
        <v>0</v>
      </c>
      <c r="AO168" s="974">
        <v>0</v>
      </c>
      <c r="AP168" s="974">
        <v>0</v>
      </c>
      <c r="AQ168" s="974">
        <v>0</v>
      </c>
      <c r="AR168" s="974">
        <v>0</v>
      </c>
      <c r="AS168" s="974">
        <v>0</v>
      </c>
      <c r="AT168" s="974">
        <v>0</v>
      </c>
      <c r="AU168" s="974">
        <v>0</v>
      </c>
      <c r="AV168" s="974">
        <v>0</v>
      </c>
      <c r="AW168" s="1028">
        <v>0</v>
      </c>
      <c r="AX168" s="1050"/>
      <c r="AY168" s="973">
        <v>0</v>
      </c>
      <c r="AZ168" s="1050"/>
      <c r="BA168" s="1050"/>
      <c r="BB168" s="1030">
        <v>0</v>
      </c>
      <c r="BC168" s="1031">
        <v>0</v>
      </c>
      <c r="BD168" s="1050"/>
      <c r="BE168" s="1050"/>
    </row>
    <row r="169" spans="1:57" ht="33" customHeight="1">
      <c r="A169" s="963">
        <v>235</v>
      </c>
      <c r="B169" s="964">
        <v>225</v>
      </c>
      <c r="C169" s="1065" t="s">
        <v>1287</v>
      </c>
      <c r="D169" s="1066" t="s">
        <v>1638</v>
      </c>
      <c r="E169" s="1067" t="s">
        <v>1639</v>
      </c>
      <c r="F169" s="1068" t="s">
        <v>1621</v>
      </c>
      <c r="G169" s="974">
        <v>0</v>
      </c>
      <c r="H169" s="974">
        <v>0</v>
      </c>
      <c r="I169" s="974">
        <v>0</v>
      </c>
      <c r="J169" s="974">
        <v>0</v>
      </c>
      <c r="K169" s="974">
        <v>0</v>
      </c>
      <c r="L169" s="974">
        <v>0</v>
      </c>
      <c r="M169" s="974">
        <v>0</v>
      </c>
      <c r="N169" s="974">
        <v>0</v>
      </c>
      <c r="O169" s="974">
        <v>0</v>
      </c>
      <c r="P169" s="974">
        <v>0</v>
      </c>
      <c r="Q169" s="974">
        <v>0</v>
      </c>
      <c r="R169" s="974">
        <v>0</v>
      </c>
      <c r="S169" s="974">
        <v>0</v>
      </c>
      <c r="T169" s="974">
        <v>0</v>
      </c>
      <c r="U169" s="974">
        <v>0</v>
      </c>
      <c r="V169" s="974">
        <v>0</v>
      </c>
      <c r="W169" s="974">
        <v>0</v>
      </c>
      <c r="X169" s="974">
        <v>0</v>
      </c>
      <c r="Y169" s="974">
        <v>0</v>
      </c>
      <c r="Z169" s="974">
        <v>0</v>
      </c>
      <c r="AA169" s="974">
        <v>0</v>
      </c>
      <c r="AB169" s="974">
        <v>0</v>
      </c>
      <c r="AC169" s="974">
        <v>0</v>
      </c>
      <c r="AD169" s="974">
        <v>0</v>
      </c>
      <c r="AE169" s="974">
        <v>0</v>
      </c>
      <c r="AF169" s="974">
        <v>0</v>
      </c>
      <c r="AG169" s="974">
        <v>0</v>
      </c>
      <c r="AH169" s="974">
        <v>0</v>
      </c>
      <c r="AI169" s="974">
        <v>0</v>
      </c>
      <c r="AJ169" s="974">
        <v>0</v>
      </c>
      <c r="AK169" s="974">
        <v>0</v>
      </c>
      <c r="AL169" s="974">
        <v>0</v>
      </c>
      <c r="AM169" s="974">
        <v>0</v>
      </c>
      <c r="AN169" s="974">
        <v>0</v>
      </c>
      <c r="AO169" s="974">
        <v>0</v>
      </c>
      <c r="AP169" s="974">
        <v>0</v>
      </c>
      <c r="AQ169" s="974">
        <v>0</v>
      </c>
      <c r="AR169" s="974">
        <v>0</v>
      </c>
      <c r="AS169" s="974">
        <v>0</v>
      </c>
      <c r="AT169" s="974">
        <v>0</v>
      </c>
      <c r="AU169" s="974">
        <v>0</v>
      </c>
      <c r="AV169" s="974">
        <v>0</v>
      </c>
      <c r="AW169" s="1028">
        <v>0</v>
      </c>
      <c r="AX169" s="1050"/>
      <c r="AY169" s="973">
        <v>0</v>
      </c>
      <c r="AZ169" s="1050"/>
      <c r="BA169" s="1050"/>
      <c r="BB169" s="1030">
        <v>0</v>
      </c>
      <c r="BC169" s="1031">
        <v>0</v>
      </c>
      <c r="BD169" s="1050"/>
      <c r="BE169" s="1050"/>
    </row>
    <row r="170" spans="1:57" ht="33" customHeight="1">
      <c r="A170" s="963">
        <v>236</v>
      </c>
      <c r="B170" s="964">
        <v>226</v>
      </c>
      <c r="C170" s="1065" t="s">
        <v>1287</v>
      </c>
      <c r="D170" s="1066" t="s">
        <v>1638</v>
      </c>
      <c r="E170" s="1067" t="s">
        <v>1639</v>
      </c>
      <c r="F170" s="1068" t="s">
        <v>1625</v>
      </c>
      <c r="G170" s="974">
        <v>0</v>
      </c>
      <c r="H170" s="974">
        <v>0</v>
      </c>
      <c r="I170" s="974">
        <v>0</v>
      </c>
      <c r="J170" s="974">
        <v>0</v>
      </c>
      <c r="K170" s="974">
        <v>0</v>
      </c>
      <c r="L170" s="974">
        <v>0</v>
      </c>
      <c r="M170" s="974">
        <v>0</v>
      </c>
      <c r="N170" s="974">
        <v>0</v>
      </c>
      <c r="O170" s="974">
        <v>0</v>
      </c>
      <c r="P170" s="974">
        <v>0</v>
      </c>
      <c r="Q170" s="974">
        <v>0</v>
      </c>
      <c r="R170" s="974">
        <v>0</v>
      </c>
      <c r="S170" s="974">
        <v>0</v>
      </c>
      <c r="T170" s="974">
        <v>0</v>
      </c>
      <c r="U170" s="974">
        <v>0</v>
      </c>
      <c r="V170" s="974">
        <v>0</v>
      </c>
      <c r="W170" s="974">
        <v>0</v>
      </c>
      <c r="X170" s="974">
        <v>0</v>
      </c>
      <c r="Y170" s="974">
        <v>0</v>
      </c>
      <c r="Z170" s="974">
        <v>0</v>
      </c>
      <c r="AA170" s="974">
        <v>0</v>
      </c>
      <c r="AB170" s="974">
        <v>0</v>
      </c>
      <c r="AC170" s="974">
        <v>0</v>
      </c>
      <c r="AD170" s="974">
        <v>0</v>
      </c>
      <c r="AE170" s="974">
        <v>0</v>
      </c>
      <c r="AF170" s="974">
        <v>0</v>
      </c>
      <c r="AG170" s="974">
        <v>0</v>
      </c>
      <c r="AH170" s="974">
        <v>0</v>
      </c>
      <c r="AI170" s="974">
        <v>0</v>
      </c>
      <c r="AJ170" s="974">
        <v>0</v>
      </c>
      <c r="AK170" s="974">
        <v>0</v>
      </c>
      <c r="AL170" s="974">
        <v>0</v>
      </c>
      <c r="AM170" s="974">
        <v>0</v>
      </c>
      <c r="AN170" s="974">
        <v>0</v>
      </c>
      <c r="AO170" s="974">
        <v>0</v>
      </c>
      <c r="AP170" s="974">
        <v>0</v>
      </c>
      <c r="AQ170" s="974">
        <v>0</v>
      </c>
      <c r="AR170" s="974">
        <v>0</v>
      </c>
      <c r="AS170" s="974">
        <v>0</v>
      </c>
      <c r="AT170" s="974">
        <v>0</v>
      </c>
      <c r="AU170" s="974">
        <v>0</v>
      </c>
      <c r="AV170" s="974">
        <v>0</v>
      </c>
      <c r="AW170" s="1028">
        <v>0</v>
      </c>
      <c r="AX170" s="1050"/>
      <c r="AY170" s="973">
        <v>0</v>
      </c>
      <c r="AZ170" s="1050"/>
      <c r="BA170" s="1050"/>
      <c r="BB170" s="1030">
        <v>0</v>
      </c>
      <c r="BC170" s="1031">
        <v>0</v>
      </c>
      <c r="BD170" s="1050"/>
      <c r="BE170" s="1050"/>
    </row>
    <row r="171" spans="1:57" ht="33" customHeight="1">
      <c r="A171" s="963">
        <v>237</v>
      </c>
      <c r="B171" s="964">
        <v>227</v>
      </c>
      <c r="C171" s="1065" t="s">
        <v>1287</v>
      </c>
      <c r="D171" s="1066" t="s">
        <v>1638</v>
      </c>
      <c r="E171" s="1067" t="s">
        <v>1639</v>
      </c>
      <c r="F171" s="1068" t="s">
        <v>1624</v>
      </c>
      <c r="G171" s="974">
        <v>0</v>
      </c>
      <c r="H171" s="974">
        <v>0</v>
      </c>
      <c r="I171" s="974">
        <v>0</v>
      </c>
      <c r="J171" s="974">
        <v>0</v>
      </c>
      <c r="K171" s="974">
        <v>0</v>
      </c>
      <c r="L171" s="974">
        <v>0</v>
      </c>
      <c r="M171" s="974">
        <v>0</v>
      </c>
      <c r="N171" s="974">
        <v>0</v>
      </c>
      <c r="O171" s="974">
        <v>0</v>
      </c>
      <c r="P171" s="974">
        <v>0</v>
      </c>
      <c r="Q171" s="974">
        <v>0</v>
      </c>
      <c r="R171" s="974">
        <v>0</v>
      </c>
      <c r="S171" s="974">
        <v>0</v>
      </c>
      <c r="T171" s="974">
        <v>0</v>
      </c>
      <c r="U171" s="974">
        <v>0</v>
      </c>
      <c r="V171" s="974">
        <v>0</v>
      </c>
      <c r="W171" s="974">
        <v>0</v>
      </c>
      <c r="X171" s="974">
        <v>0</v>
      </c>
      <c r="Y171" s="974">
        <v>0</v>
      </c>
      <c r="Z171" s="974">
        <v>0</v>
      </c>
      <c r="AA171" s="974">
        <v>0</v>
      </c>
      <c r="AB171" s="974">
        <v>0</v>
      </c>
      <c r="AC171" s="974">
        <v>0</v>
      </c>
      <c r="AD171" s="974">
        <v>0</v>
      </c>
      <c r="AE171" s="974">
        <v>0</v>
      </c>
      <c r="AF171" s="974">
        <v>0</v>
      </c>
      <c r="AG171" s="974">
        <v>0</v>
      </c>
      <c r="AH171" s="974">
        <v>0</v>
      </c>
      <c r="AI171" s="974">
        <v>0</v>
      </c>
      <c r="AJ171" s="974">
        <v>0</v>
      </c>
      <c r="AK171" s="974">
        <v>0</v>
      </c>
      <c r="AL171" s="974">
        <v>0</v>
      </c>
      <c r="AM171" s="974">
        <v>0</v>
      </c>
      <c r="AN171" s="974">
        <v>0</v>
      </c>
      <c r="AO171" s="974">
        <v>0</v>
      </c>
      <c r="AP171" s="974">
        <v>0</v>
      </c>
      <c r="AQ171" s="974">
        <v>0</v>
      </c>
      <c r="AR171" s="974">
        <v>0</v>
      </c>
      <c r="AS171" s="974">
        <v>0</v>
      </c>
      <c r="AT171" s="974">
        <v>0</v>
      </c>
      <c r="AU171" s="974">
        <v>0</v>
      </c>
      <c r="AV171" s="974">
        <v>0</v>
      </c>
      <c r="AW171" s="1028">
        <v>0</v>
      </c>
      <c r="AX171" s="1050"/>
      <c r="AY171" s="973">
        <v>0</v>
      </c>
      <c r="AZ171" s="1050"/>
      <c r="BA171" s="1050"/>
      <c r="BB171" s="1030">
        <v>0</v>
      </c>
      <c r="BC171" s="1031">
        <v>0</v>
      </c>
      <c r="BD171" s="1050"/>
      <c r="BE171" s="1050"/>
    </row>
    <row r="172" spans="1:57" ht="33" customHeight="1">
      <c r="A172" s="963">
        <v>238</v>
      </c>
      <c r="B172" s="964">
        <v>228</v>
      </c>
      <c r="C172" s="1065" t="s">
        <v>1287</v>
      </c>
      <c r="D172" s="1066" t="s">
        <v>1638</v>
      </c>
      <c r="E172" s="1067" t="s">
        <v>1639</v>
      </c>
      <c r="F172" s="1068" t="s">
        <v>1622</v>
      </c>
      <c r="G172" s="974">
        <v>0</v>
      </c>
      <c r="H172" s="974">
        <v>0</v>
      </c>
      <c r="I172" s="974">
        <v>0</v>
      </c>
      <c r="J172" s="974">
        <v>0</v>
      </c>
      <c r="K172" s="974">
        <v>0</v>
      </c>
      <c r="L172" s="974">
        <v>0</v>
      </c>
      <c r="M172" s="974">
        <v>0</v>
      </c>
      <c r="N172" s="974">
        <v>0</v>
      </c>
      <c r="O172" s="974">
        <v>0</v>
      </c>
      <c r="P172" s="974">
        <v>0</v>
      </c>
      <c r="Q172" s="974">
        <v>0</v>
      </c>
      <c r="R172" s="974">
        <v>0</v>
      </c>
      <c r="S172" s="974">
        <v>0</v>
      </c>
      <c r="T172" s="974">
        <v>0</v>
      </c>
      <c r="U172" s="974">
        <v>0</v>
      </c>
      <c r="V172" s="974">
        <v>0</v>
      </c>
      <c r="W172" s="974">
        <v>0</v>
      </c>
      <c r="X172" s="974">
        <v>0</v>
      </c>
      <c r="Y172" s="974">
        <v>0</v>
      </c>
      <c r="Z172" s="974">
        <v>0</v>
      </c>
      <c r="AA172" s="974">
        <v>0</v>
      </c>
      <c r="AB172" s="974">
        <v>0</v>
      </c>
      <c r="AC172" s="974">
        <v>0</v>
      </c>
      <c r="AD172" s="974">
        <v>0</v>
      </c>
      <c r="AE172" s="974">
        <v>0</v>
      </c>
      <c r="AF172" s="974">
        <v>0</v>
      </c>
      <c r="AG172" s="974">
        <v>0</v>
      </c>
      <c r="AH172" s="974">
        <v>0</v>
      </c>
      <c r="AI172" s="974">
        <v>0</v>
      </c>
      <c r="AJ172" s="974">
        <v>0</v>
      </c>
      <c r="AK172" s="974">
        <v>0</v>
      </c>
      <c r="AL172" s="974">
        <v>0</v>
      </c>
      <c r="AM172" s="974">
        <v>0</v>
      </c>
      <c r="AN172" s="974">
        <v>0</v>
      </c>
      <c r="AO172" s="974">
        <v>0</v>
      </c>
      <c r="AP172" s="974">
        <v>0</v>
      </c>
      <c r="AQ172" s="974">
        <v>0</v>
      </c>
      <c r="AR172" s="974">
        <v>0</v>
      </c>
      <c r="AS172" s="974">
        <v>0</v>
      </c>
      <c r="AT172" s="974">
        <v>0</v>
      </c>
      <c r="AU172" s="974">
        <v>0</v>
      </c>
      <c r="AV172" s="974">
        <v>0</v>
      </c>
      <c r="AW172" s="1028">
        <v>0</v>
      </c>
      <c r="AX172" s="1050"/>
      <c r="AY172" s="973">
        <v>0</v>
      </c>
      <c r="AZ172" s="1050"/>
      <c r="BA172" s="1050"/>
      <c r="BB172" s="1030">
        <v>0</v>
      </c>
      <c r="BC172" s="1031">
        <v>0</v>
      </c>
      <c r="BD172" s="1050"/>
      <c r="BE172" s="1050"/>
    </row>
    <row r="173" spans="1:57" ht="33" customHeight="1">
      <c r="A173" s="963">
        <v>239</v>
      </c>
      <c r="B173" s="964">
        <v>229</v>
      </c>
      <c r="C173" s="1065" t="s">
        <v>1287</v>
      </c>
      <c r="D173" s="1066" t="s">
        <v>1638</v>
      </c>
      <c r="E173" s="1067" t="s">
        <v>1639</v>
      </c>
      <c r="F173" s="1068" t="s">
        <v>1623</v>
      </c>
      <c r="G173" s="974">
        <v>0</v>
      </c>
      <c r="H173" s="974">
        <v>0</v>
      </c>
      <c r="I173" s="974">
        <v>0</v>
      </c>
      <c r="J173" s="974">
        <v>0</v>
      </c>
      <c r="K173" s="974">
        <v>0</v>
      </c>
      <c r="L173" s="974">
        <v>0</v>
      </c>
      <c r="M173" s="974">
        <v>0</v>
      </c>
      <c r="N173" s="974">
        <v>0</v>
      </c>
      <c r="O173" s="974">
        <v>0</v>
      </c>
      <c r="P173" s="974">
        <v>0</v>
      </c>
      <c r="Q173" s="974">
        <v>0</v>
      </c>
      <c r="R173" s="974">
        <v>0</v>
      </c>
      <c r="S173" s="974">
        <v>0</v>
      </c>
      <c r="T173" s="974">
        <v>0</v>
      </c>
      <c r="U173" s="974">
        <v>0</v>
      </c>
      <c r="V173" s="974">
        <v>0</v>
      </c>
      <c r="W173" s="974">
        <v>0</v>
      </c>
      <c r="X173" s="974">
        <v>0</v>
      </c>
      <c r="Y173" s="974">
        <v>0</v>
      </c>
      <c r="Z173" s="974">
        <v>0</v>
      </c>
      <c r="AA173" s="974">
        <v>0</v>
      </c>
      <c r="AB173" s="974">
        <v>0</v>
      </c>
      <c r="AC173" s="974">
        <v>0</v>
      </c>
      <c r="AD173" s="974">
        <v>0</v>
      </c>
      <c r="AE173" s="974">
        <v>0</v>
      </c>
      <c r="AF173" s="974">
        <v>0</v>
      </c>
      <c r="AG173" s="974">
        <v>0</v>
      </c>
      <c r="AH173" s="974">
        <v>0</v>
      </c>
      <c r="AI173" s="974">
        <v>0</v>
      </c>
      <c r="AJ173" s="974">
        <v>0</v>
      </c>
      <c r="AK173" s="974">
        <v>0</v>
      </c>
      <c r="AL173" s="974">
        <v>0</v>
      </c>
      <c r="AM173" s="974">
        <v>0</v>
      </c>
      <c r="AN173" s="974">
        <v>0</v>
      </c>
      <c r="AO173" s="974">
        <v>0</v>
      </c>
      <c r="AP173" s="974">
        <v>0</v>
      </c>
      <c r="AQ173" s="974">
        <v>0</v>
      </c>
      <c r="AR173" s="974">
        <v>0</v>
      </c>
      <c r="AS173" s="974">
        <v>0</v>
      </c>
      <c r="AT173" s="974">
        <v>0</v>
      </c>
      <c r="AU173" s="974">
        <v>0</v>
      </c>
      <c r="AV173" s="974">
        <v>0</v>
      </c>
      <c r="AW173" s="1028">
        <v>0</v>
      </c>
      <c r="AX173" s="1050"/>
      <c r="AY173" s="973">
        <v>0</v>
      </c>
      <c r="AZ173" s="1050"/>
      <c r="BA173" s="1050"/>
      <c r="BB173" s="1030">
        <v>0</v>
      </c>
      <c r="BC173" s="1031">
        <v>0</v>
      </c>
      <c r="BD173" s="1050"/>
      <c r="BE173" s="1050"/>
    </row>
    <row r="174" spans="1:57" ht="33" customHeight="1">
      <c r="A174" s="963">
        <v>240</v>
      </c>
      <c r="B174" s="964">
        <v>230</v>
      </c>
      <c r="C174" s="1065" t="s">
        <v>1287</v>
      </c>
      <c r="D174" s="1066" t="s">
        <v>1638</v>
      </c>
      <c r="E174" s="1067" t="s">
        <v>1639</v>
      </c>
      <c r="F174" s="1068" t="s">
        <v>1627</v>
      </c>
      <c r="G174" s="974">
        <v>0</v>
      </c>
      <c r="H174" s="974">
        <v>0</v>
      </c>
      <c r="I174" s="974">
        <v>0</v>
      </c>
      <c r="J174" s="974">
        <v>0</v>
      </c>
      <c r="K174" s="974">
        <v>0</v>
      </c>
      <c r="L174" s="974">
        <v>0</v>
      </c>
      <c r="M174" s="974">
        <v>0</v>
      </c>
      <c r="N174" s="974">
        <v>0</v>
      </c>
      <c r="O174" s="974">
        <v>0</v>
      </c>
      <c r="P174" s="974">
        <v>0</v>
      </c>
      <c r="Q174" s="974">
        <v>0</v>
      </c>
      <c r="R174" s="974">
        <v>0</v>
      </c>
      <c r="S174" s="974">
        <v>0</v>
      </c>
      <c r="T174" s="974">
        <v>0</v>
      </c>
      <c r="U174" s="974">
        <v>0</v>
      </c>
      <c r="V174" s="974">
        <v>0</v>
      </c>
      <c r="W174" s="974">
        <v>0</v>
      </c>
      <c r="X174" s="974">
        <v>0</v>
      </c>
      <c r="Y174" s="974">
        <v>0</v>
      </c>
      <c r="Z174" s="974">
        <v>0</v>
      </c>
      <c r="AA174" s="974">
        <v>0</v>
      </c>
      <c r="AB174" s="974">
        <v>0</v>
      </c>
      <c r="AC174" s="974">
        <v>0</v>
      </c>
      <c r="AD174" s="974">
        <v>0</v>
      </c>
      <c r="AE174" s="974">
        <v>0</v>
      </c>
      <c r="AF174" s="974">
        <v>0</v>
      </c>
      <c r="AG174" s="974">
        <v>0</v>
      </c>
      <c r="AH174" s="974">
        <v>0</v>
      </c>
      <c r="AI174" s="974">
        <v>0</v>
      </c>
      <c r="AJ174" s="974">
        <v>0</v>
      </c>
      <c r="AK174" s="974">
        <v>0</v>
      </c>
      <c r="AL174" s="974">
        <v>0</v>
      </c>
      <c r="AM174" s="974">
        <v>0</v>
      </c>
      <c r="AN174" s="974">
        <v>0</v>
      </c>
      <c r="AO174" s="974">
        <v>0</v>
      </c>
      <c r="AP174" s="974">
        <v>0</v>
      </c>
      <c r="AQ174" s="974">
        <v>0</v>
      </c>
      <c r="AR174" s="974">
        <v>0</v>
      </c>
      <c r="AS174" s="974">
        <v>0</v>
      </c>
      <c r="AT174" s="974">
        <v>0</v>
      </c>
      <c r="AU174" s="974">
        <v>0</v>
      </c>
      <c r="AV174" s="974">
        <v>0</v>
      </c>
      <c r="AW174" s="1028">
        <v>0</v>
      </c>
      <c r="AX174" s="1050"/>
      <c r="AY174" s="973">
        <v>0</v>
      </c>
      <c r="AZ174" s="1050"/>
      <c r="BA174" s="1050"/>
      <c r="BB174" s="1030">
        <v>0</v>
      </c>
      <c r="BC174" s="1031">
        <v>0</v>
      </c>
      <c r="BD174" s="1050"/>
      <c r="BE174" s="1050"/>
    </row>
    <row r="175" spans="1:57" ht="33" customHeight="1">
      <c r="A175" s="963">
        <v>241</v>
      </c>
      <c r="B175" s="964">
        <v>231</v>
      </c>
      <c r="C175" s="963" t="s">
        <v>1287</v>
      </c>
      <c r="D175" s="1034" t="s">
        <v>1640</v>
      </c>
      <c r="E175" s="1026" t="s">
        <v>1641</v>
      </c>
      <c r="F175" s="1027" t="s">
        <v>1391</v>
      </c>
      <c r="G175" s="974">
        <v>0</v>
      </c>
      <c r="H175" s="974">
        <v>0</v>
      </c>
      <c r="I175" s="974">
        <v>0</v>
      </c>
      <c r="J175" s="974">
        <v>0</v>
      </c>
      <c r="K175" s="974">
        <v>0</v>
      </c>
      <c r="L175" s="974">
        <v>0</v>
      </c>
      <c r="M175" s="974">
        <v>0</v>
      </c>
      <c r="N175" s="974">
        <v>0</v>
      </c>
      <c r="O175" s="974">
        <v>0</v>
      </c>
      <c r="P175" s="974">
        <v>0</v>
      </c>
      <c r="Q175" s="974">
        <v>0</v>
      </c>
      <c r="R175" s="974">
        <v>0</v>
      </c>
      <c r="S175" s="974">
        <v>0</v>
      </c>
      <c r="T175" s="974">
        <v>0</v>
      </c>
      <c r="U175" s="974">
        <v>0</v>
      </c>
      <c r="V175" s="974">
        <v>0</v>
      </c>
      <c r="W175" s="974">
        <v>0</v>
      </c>
      <c r="X175" s="974">
        <v>0</v>
      </c>
      <c r="Y175" s="974">
        <v>0</v>
      </c>
      <c r="Z175" s="974">
        <v>0</v>
      </c>
      <c r="AA175" s="974">
        <v>0</v>
      </c>
      <c r="AB175" s="974">
        <v>0</v>
      </c>
      <c r="AC175" s="974">
        <v>0</v>
      </c>
      <c r="AD175" s="974">
        <v>0</v>
      </c>
      <c r="AE175" s="974">
        <v>0</v>
      </c>
      <c r="AF175" s="974">
        <v>0</v>
      </c>
      <c r="AG175" s="974">
        <v>0</v>
      </c>
      <c r="AH175" s="974">
        <v>0</v>
      </c>
      <c r="AI175" s="974">
        <v>0</v>
      </c>
      <c r="AJ175" s="974">
        <v>0</v>
      </c>
      <c r="AK175" s="974">
        <v>0</v>
      </c>
      <c r="AL175" s="974">
        <v>0</v>
      </c>
      <c r="AM175" s="974">
        <v>0</v>
      </c>
      <c r="AN175" s="974">
        <v>0</v>
      </c>
      <c r="AO175" s="974">
        <v>0</v>
      </c>
      <c r="AP175" s="974">
        <v>0</v>
      </c>
      <c r="AQ175" s="974">
        <v>0</v>
      </c>
      <c r="AR175" s="974">
        <v>0</v>
      </c>
      <c r="AS175" s="974">
        <v>0</v>
      </c>
      <c r="AT175" s="974">
        <v>0</v>
      </c>
      <c r="AU175" s="974">
        <v>0</v>
      </c>
      <c r="AV175" s="974">
        <v>0</v>
      </c>
      <c r="AW175" s="1028">
        <v>0</v>
      </c>
      <c r="AX175" s="1050"/>
      <c r="AY175" s="973">
        <v>0</v>
      </c>
      <c r="AZ175" s="1050"/>
      <c r="BA175" s="1050"/>
      <c r="BB175" s="1030">
        <v>0</v>
      </c>
      <c r="BC175" s="1031">
        <v>0</v>
      </c>
      <c r="BD175" s="1050"/>
      <c r="BE175" s="1050"/>
    </row>
    <row r="176" spans="1:57" ht="33" customHeight="1">
      <c r="A176" s="963">
        <v>245</v>
      </c>
      <c r="B176" s="964">
        <v>235</v>
      </c>
      <c r="C176" s="963" t="s">
        <v>1287</v>
      </c>
      <c r="D176" s="1033" t="s">
        <v>1642</v>
      </c>
      <c r="E176" s="1026" t="s">
        <v>1643</v>
      </c>
      <c r="F176" s="1027" t="s">
        <v>1391</v>
      </c>
      <c r="G176" s="974">
        <v>0</v>
      </c>
      <c r="H176" s="974">
        <v>0</v>
      </c>
      <c r="I176" s="974">
        <v>0</v>
      </c>
      <c r="J176" s="974">
        <v>0</v>
      </c>
      <c r="K176" s="974">
        <v>0</v>
      </c>
      <c r="L176" s="974">
        <v>0</v>
      </c>
      <c r="M176" s="974">
        <v>0</v>
      </c>
      <c r="N176" s="974">
        <v>0</v>
      </c>
      <c r="O176" s="974">
        <v>0</v>
      </c>
      <c r="P176" s="974">
        <v>0</v>
      </c>
      <c r="Q176" s="974">
        <v>0</v>
      </c>
      <c r="R176" s="974">
        <v>0</v>
      </c>
      <c r="S176" s="974">
        <v>0</v>
      </c>
      <c r="T176" s="974">
        <v>0</v>
      </c>
      <c r="U176" s="974">
        <v>0</v>
      </c>
      <c r="V176" s="974">
        <v>0</v>
      </c>
      <c r="W176" s="974">
        <v>0</v>
      </c>
      <c r="X176" s="974">
        <v>0</v>
      </c>
      <c r="Y176" s="974">
        <v>0</v>
      </c>
      <c r="Z176" s="974">
        <v>0</v>
      </c>
      <c r="AA176" s="974">
        <v>0</v>
      </c>
      <c r="AB176" s="974">
        <v>0</v>
      </c>
      <c r="AC176" s="974">
        <v>0</v>
      </c>
      <c r="AD176" s="974">
        <v>0</v>
      </c>
      <c r="AE176" s="974">
        <v>0</v>
      </c>
      <c r="AF176" s="974">
        <v>0</v>
      </c>
      <c r="AG176" s="974">
        <v>0</v>
      </c>
      <c r="AH176" s="974">
        <v>0</v>
      </c>
      <c r="AI176" s="974">
        <v>0</v>
      </c>
      <c r="AJ176" s="974">
        <v>0</v>
      </c>
      <c r="AK176" s="974">
        <v>0</v>
      </c>
      <c r="AL176" s="974">
        <v>0</v>
      </c>
      <c r="AM176" s="974">
        <v>0</v>
      </c>
      <c r="AN176" s="974">
        <v>0</v>
      </c>
      <c r="AO176" s="974">
        <v>0</v>
      </c>
      <c r="AP176" s="974">
        <v>0</v>
      </c>
      <c r="AQ176" s="974">
        <v>0</v>
      </c>
      <c r="AR176" s="974">
        <v>0</v>
      </c>
      <c r="AS176" s="974">
        <v>0</v>
      </c>
      <c r="AT176" s="974">
        <v>0</v>
      </c>
      <c r="AU176" s="974">
        <v>0</v>
      </c>
      <c r="AV176" s="974">
        <v>0</v>
      </c>
      <c r="AW176" s="1028">
        <v>0</v>
      </c>
      <c r="AX176" s="963"/>
      <c r="AY176" s="973">
        <v>0</v>
      </c>
      <c r="BB176" s="1030">
        <v>0</v>
      </c>
      <c r="BC176" s="1031">
        <v>0</v>
      </c>
    </row>
    <row r="177" spans="1:57" ht="33" customHeight="1">
      <c r="A177" s="963">
        <v>246</v>
      </c>
      <c r="B177" s="964">
        <v>236</v>
      </c>
      <c r="C177" s="963" t="s">
        <v>1287</v>
      </c>
      <c r="D177" s="1033" t="s">
        <v>1644</v>
      </c>
      <c r="E177" s="1026" t="s">
        <v>1645</v>
      </c>
      <c r="F177" s="1027" t="s">
        <v>1391</v>
      </c>
      <c r="G177" s="974">
        <v>0</v>
      </c>
      <c r="H177" s="974">
        <v>0</v>
      </c>
      <c r="I177" s="974">
        <v>0</v>
      </c>
      <c r="J177" s="974">
        <v>0</v>
      </c>
      <c r="K177" s="974">
        <v>0</v>
      </c>
      <c r="L177" s="974">
        <v>0</v>
      </c>
      <c r="M177" s="974">
        <v>0</v>
      </c>
      <c r="N177" s="974">
        <v>0</v>
      </c>
      <c r="O177" s="974">
        <v>0</v>
      </c>
      <c r="P177" s="974">
        <v>0</v>
      </c>
      <c r="Q177" s="974">
        <v>0</v>
      </c>
      <c r="R177" s="974">
        <v>0</v>
      </c>
      <c r="S177" s="974">
        <v>0</v>
      </c>
      <c r="T177" s="974">
        <v>0</v>
      </c>
      <c r="U177" s="974">
        <v>0</v>
      </c>
      <c r="V177" s="974">
        <v>0</v>
      </c>
      <c r="W177" s="974">
        <v>0</v>
      </c>
      <c r="X177" s="974">
        <v>0</v>
      </c>
      <c r="Y177" s="974">
        <v>0</v>
      </c>
      <c r="Z177" s="974">
        <v>0</v>
      </c>
      <c r="AA177" s="974">
        <v>0</v>
      </c>
      <c r="AB177" s="974">
        <v>0</v>
      </c>
      <c r="AC177" s="974">
        <v>0</v>
      </c>
      <c r="AD177" s="974">
        <v>0</v>
      </c>
      <c r="AE177" s="974">
        <v>0</v>
      </c>
      <c r="AF177" s="974">
        <v>0</v>
      </c>
      <c r="AG177" s="974">
        <v>0</v>
      </c>
      <c r="AH177" s="974">
        <v>0</v>
      </c>
      <c r="AI177" s="974">
        <v>0</v>
      </c>
      <c r="AJ177" s="974">
        <v>0</v>
      </c>
      <c r="AK177" s="974">
        <v>0</v>
      </c>
      <c r="AL177" s="974">
        <v>0</v>
      </c>
      <c r="AM177" s="974">
        <v>0</v>
      </c>
      <c r="AN177" s="974">
        <v>0</v>
      </c>
      <c r="AO177" s="974">
        <v>0</v>
      </c>
      <c r="AP177" s="974">
        <v>0</v>
      </c>
      <c r="AQ177" s="974">
        <v>0</v>
      </c>
      <c r="AR177" s="974">
        <v>0</v>
      </c>
      <c r="AS177" s="974">
        <v>0</v>
      </c>
      <c r="AT177" s="974">
        <v>0</v>
      </c>
      <c r="AU177" s="974">
        <v>0</v>
      </c>
      <c r="AV177" s="974">
        <v>0</v>
      </c>
      <c r="AW177" s="1028">
        <v>0</v>
      </c>
      <c r="AX177" s="1069"/>
      <c r="AY177" s="973">
        <v>0</v>
      </c>
      <c r="AZ177" s="1069"/>
      <c r="BA177" s="1069"/>
      <c r="BB177" s="1030">
        <v>0</v>
      </c>
      <c r="BC177" s="1031">
        <v>0</v>
      </c>
      <c r="BD177" s="1069"/>
      <c r="BE177" s="1069"/>
    </row>
    <row r="178" spans="1:57" ht="33" customHeight="1">
      <c r="A178" s="963">
        <v>247</v>
      </c>
      <c r="B178" s="964">
        <v>237</v>
      </c>
      <c r="C178" s="963" t="s">
        <v>1287</v>
      </c>
      <c r="D178" s="1033" t="s">
        <v>1646</v>
      </c>
      <c r="E178" s="1026" t="s">
        <v>1647</v>
      </c>
      <c r="F178" s="1027" t="s">
        <v>1391</v>
      </c>
      <c r="G178" s="974">
        <v>0</v>
      </c>
      <c r="H178" s="974">
        <v>0</v>
      </c>
      <c r="I178" s="974">
        <v>0</v>
      </c>
      <c r="J178" s="974">
        <v>0</v>
      </c>
      <c r="K178" s="974">
        <v>0</v>
      </c>
      <c r="L178" s="974">
        <v>0</v>
      </c>
      <c r="M178" s="974">
        <v>0</v>
      </c>
      <c r="N178" s="974">
        <v>0</v>
      </c>
      <c r="O178" s="974">
        <v>0</v>
      </c>
      <c r="P178" s="974">
        <v>0</v>
      </c>
      <c r="Q178" s="974">
        <v>0</v>
      </c>
      <c r="R178" s="974">
        <v>0</v>
      </c>
      <c r="S178" s="974">
        <v>0</v>
      </c>
      <c r="T178" s="974">
        <v>0</v>
      </c>
      <c r="U178" s="974">
        <v>0</v>
      </c>
      <c r="V178" s="974">
        <v>0</v>
      </c>
      <c r="W178" s="974">
        <v>0</v>
      </c>
      <c r="X178" s="974">
        <v>0</v>
      </c>
      <c r="Y178" s="974">
        <v>0</v>
      </c>
      <c r="Z178" s="974">
        <v>0</v>
      </c>
      <c r="AA178" s="974">
        <v>0</v>
      </c>
      <c r="AB178" s="974">
        <v>0</v>
      </c>
      <c r="AC178" s="974">
        <v>0</v>
      </c>
      <c r="AD178" s="974">
        <v>0</v>
      </c>
      <c r="AE178" s="974">
        <v>0</v>
      </c>
      <c r="AF178" s="974">
        <v>0</v>
      </c>
      <c r="AG178" s="974">
        <v>0</v>
      </c>
      <c r="AH178" s="974">
        <v>0</v>
      </c>
      <c r="AI178" s="974">
        <v>0</v>
      </c>
      <c r="AJ178" s="974">
        <v>0</v>
      </c>
      <c r="AK178" s="974">
        <v>0</v>
      </c>
      <c r="AL178" s="974">
        <v>0</v>
      </c>
      <c r="AM178" s="974">
        <v>0</v>
      </c>
      <c r="AN178" s="974">
        <v>0</v>
      </c>
      <c r="AO178" s="974">
        <v>0</v>
      </c>
      <c r="AP178" s="974">
        <v>0</v>
      </c>
      <c r="AQ178" s="974">
        <v>0</v>
      </c>
      <c r="AR178" s="974">
        <v>0</v>
      </c>
      <c r="AS178" s="974">
        <v>0</v>
      </c>
      <c r="AT178" s="974">
        <v>0</v>
      </c>
      <c r="AU178" s="974">
        <v>0</v>
      </c>
      <c r="AV178" s="974">
        <v>0</v>
      </c>
      <c r="AW178" s="1028">
        <v>0</v>
      </c>
      <c r="AX178" s="1069"/>
      <c r="AY178" s="973">
        <v>0</v>
      </c>
      <c r="AZ178" s="1069"/>
      <c r="BA178" s="1069"/>
      <c r="BB178" s="1030">
        <v>0</v>
      </c>
      <c r="BC178" s="1031">
        <v>0</v>
      </c>
      <c r="BD178" s="1069"/>
      <c r="BE178" s="1069"/>
    </row>
    <row r="179" spans="1:57" ht="33" customHeight="1">
      <c r="A179" s="963">
        <v>248</v>
      </c>
      <c r="B179" s="964">
        <v>238</v>
      </c>
      <c r="C179" s="963" t="s">
        <v>1287</v>
      </c>
      <c r="D179" s="1033" t="s">
        <v>1648</v>
      </c>
      <c r="E179" s="1026" t="s">
        <v>1649</v>
      </c>
      <c r="F179" s="1027" t="s">
        <v>1391</v>
      </c>
      <c r="G179" s="974">
        <v>0</v>
      </c>
      <c r="H179" s="974">
        <v>0</v>
      </c>
      <c r="I179" s="974">
        <v>0</v>
      </c>
      <c r="J179" s="974">
        <v>0</v>
      </c>
      <c r="K179" s="974">
        <v>0</v>
      </c>
      <c r="L179" s="974">
        <v>0</v>
      </c>
      <c r="M179" s="974">
        <v>0</v>
      </c>
      <c r="N179" s="974">
        <v>0</v>
      </c>
      <c r="O179" s="974">
        <v>0</v>
      </c>
      <c r="P179" s="974">
        <v>0</v>
      </c>
      <c r="Q179" s="974">
        <v>0</v>
      </c>
      <c r="R179" s="974">
        <v>0</v>
      </c>
      <c r="S179" s="974">
        <v>0</v>
      </c>
      <c r="T179" s="974">
        <v>0</v>
      </c>
      <c r="U179" s="974">
        <v>0</v>
      </c>
      <c r="V179" s="974">
        <v>0</v>
      </c>
      <c r="W179" s="974">
        <v>0</v>
      </c>
      <c r="X179" s="974">
        <v>0</v>
      </c>
      <c r="Y179" s="974">
        <v>0</v>
      </c>
      <c r="Z179" s="974">
        <v>0</v>
      </c>
      <c r="AA179" s="974">
        <v>0</v>
      </c>
      <c r="AB179" s="974">
        <v>0</v>
      </c>
      <c r="AC179" s="974">
        <v>0</v>
      </c>
      <c r="AD179" s="974">
        <v>0</v>
      </c>
      <c r="AE179" s="974">
        <v>0</v>
      </c>
      <c r="AF179" s="974">
        <v>0</v>
      </c>
      <c r="AG179" s="974">
        <v>0</v>
      </c>
      <c r="AH179" s="974">
        <v>0</v>
      </c>
      <c r="AI179" s="974">
        <v>0</v>
      </c>
      <c r="AJ179" s="974">
        <v>0</v>
      </c>
      <c r="AK179" s="974">
        <v>0</v>
      </c>
      <c r="AL179" s="974">
        <v>0</v>
      </c>
      <c r="AM179" s="974">
        <v>0</v>
      </c>
      <c r="AN179" s="974">
        <v>0</v>
      </c>
      <c r="AO179" s="974">
        <v>0</v>
      </c>
      <c r="AP179" s="974">
        <v>0</v>
      </c>
      <c r="AQ179" s="974">
        <v>0</v>
      </c>
      <c r="AR179" s="974">
        <v>0</v>
      </c>
      <c r="AS179" s="974">
        <v>0</v>
      </c>
      <c r="AT179" s="974">
        <v>0</v>
      </c>
      <c r="AU179" s="974">
        <v>0</v>
      </c>
      <c r="AV179" s="974">
        <v>0</v>
      </c>
      <c r="AW179" s="1028">
        <v>0</v>
      </c>
      <c r="AX179" s="1069"/>
      <c r="AY179" s="973">
        <v>0</v>
      </c>
      <c r="AZ179" s="1069"/>
      <c r="BA179" s="1069"/>
      <c r="BB179" s="1030">
        <v>0</v>
      </c>
      <c r="BC179" s="1031">
        <v>0</v>
      </c>
      <c r="BD179" s="1069"/>
      <c r="BE179" s="1069"/>
    </row>
    <row r="180" spans="1:57" ht="33" customHeight="1">
      <c r="A180" s="963">
        <v>249</v>
      </c>
      <c r="B180" s="964">
        <v>239</v>
      </c>
      <c r="C180" s="963" t="s">
        <v>1287</v>
      </c>
      <c r="D180" s="1033" t="s">
        <v>1650</v>
      </c>
      <c r="E180" s="1026" t="s">
        <v>1651</v>
      </c>
      <c r="F180" s="1027" t="s">
        <v>1391</v>
      </c>
      <c r="G180" s="974">
        <v>0</v>
      </c>
      <c r="H180" s="974">
        <v>0</v>
      </c>
      <c r="I180" s="974">
        <v>0</v>
      </c>
      <c r="J180" s="974">
        <v>0</v>
      </c>
      <c r="K180" s="974">
        <v>0</v>
      </c>
      <c r="L180" s="974">
        <v>0</v>
      </c>
      <c r="M180" s="974">
        <v>0</v>
      </c>
      <c r="N180" s="974">
        <v>0</v>
      </c>
      <c r="O180" s="974">
        <v>0</v>
      </c>
      <c r="P180" s="974">
        <v>0</v>
      </c>
      <c r="Q180" s="974">
        <v>0</v>
      </c>
      <c r="R180" s="974">
        <v>0</v>
      </c>
      <c r="S180" s="974">
        <v>0</v>
      </c>
      <c r="T180" s="974">
        <v>0</v>
      </c>
      <c r="U180" s="974">
        <v>0</v>
      </c>
      <c r="V180" s="974">
        <v>0</v>
      </c>
      <c r="W180" s="974">
        <v>0</v>
      </c>
      <c r="X180" s="974">
        <v>0</v>
      </c>
      <c r="Y180" s="974">
        <v>0</v>
      </c>
      <c r="Z180" s="974">
        <v>0</v>
      </c>
      <c r="AA180" s="974">
        <v>0</v>
      </c>
      <c r="AB180" s="974">
        <v>0</v>
      </c>
      <c r="AC180" s="974">
        <v>0</v>
      </c>
      <c r="AD180" s="974">
        <v>0</v>
      </c>
      <c r="AE180" s="974">
        <v>0</v>
      </c>
      <c r="AF180" s="974">
        <v>0</v>
      </c>
      <c r="AG180" s="974">
        <v>0</v>
      </c>
      <c r="AH180" s="974">
        <v>0</v>
      </c>
      <c r="AI180" s="974">
        <v>0</v>
      </c>
      <c r="AJ180" s="974">
        <v>0</v>
      </c>
      <c r="AK180" s="974">
        <v>0</v>
      </c>
      <c r="AL180" s="974">
        <v>0</v>
      </c>
      <c r="AM180" s="974">
        <v>0</v>
      </c>
      <c r="AN180" s="974">
        <v>0</v>
      </c>
      <c r="AO180" s="974">
        <v>0</v>
      </c>
      <c r="AP180" s="974">
        <v>0</v>
      </c>
      <c r="AQ180" s="974">
        <v>0</v>
      </c>
      <c r="AR180" s="974">
        <v>0</v>
      </c>
      <c r="AS180" s="974">
        <v>0</v>
      </c>
      <c r="AT180" s="974">
        <v>0</v>
      </c>
      <c r="AU180" s="974">
        <v>0</v>
      </c>
      <c r="AV180" s="974">
        <v>0</v>
      </c>
      <c r="AW180" s="1028">
        <v>0</v>
      </c>
      <c r="AX180" s="1069"/>
      <c r="AY180" s="973">
        <v>0</v>
      </c>
      <c r="AZ180" s="1069"/>
      <c r="BA180" s="1069"/>
      <c r="BB180" s="1030">
        <v>0</v>
      </c>
      <c r="BC180" s="1031">
        <v>0</v>
      </c>
      <c r="BD180" s="1069"/>
      <c r="BE180" s="1069"/>
    </row>
    <row r="181" spans="1:57" ht="33" customHeight="1">
      <c r="A181" s="963">
        <v>250</v>
      </c>
      <c r="B181" s="964">
        <v>240</v>
      </c>
      <c r="C181" s="963" t="s">
        <v>1287</v>
      </c>
      <c r="D181" s="1033" t="s">
        <v>1652</v>
      </c>
      <c r="E181" s="1026" t="s">
        <v>1653</v>
      </c>
      <c r="F181" s="1027" t="s">
        <v>1391</v>
      </c>
      <c r="G181" s="974">
        <v>0</v>
      </c>
      <c r="H181" s="974">
        <v>0</v>
      </c>
      <c r="I181" s="974">
        <v>0</v>
      </c>
      <c r="J181" s="974">
        <v>0</v>
      </c>
      <c r="K181" s="974">
        <v>0</v>
      </c>
      <c r="L181" s="974">
        <v>0</v>
      </c>
      <c r="M181" s="974">
        <v>0</v>
      </c>
      <c r="N181" s="974">
        <v>0</v>
      </c>
      <c r="O181" s="974">
        <v>0</v>
      </c>
      <c r="P181" s="974">
        <v>0</v>
      </c>
      <c r="Q181" s="974">
        <v>0</v>
      </c>
      <c r="R181" s="974">
        <v>0</v>
      </c>
      <c r="S181" s="974">
        <v>0</v>
      </c>
      <c r="T181" s="974">
        <v>0</v>
      </c>
      <c r="U181" s="974">
        <v>0</v>
      </c>
      <c r="V181" s="974">
        <v>0</v>
      </c>
      <c r="W181" s="974">
        <v>0</v>
      </c>
      <c r="X181" s="974">
        <v>0</v>
      </c>
      <c r="Y181" s="974">
        <v>0</v>
      </c>
      <c r="Z181" s="974">
        <v>0</v>
      </c>
      <c r="AA181" s="974">
        <v>0</v>
      </c>
      <c r="AB181" s="974">
        <v>0</v>
      </c>
      <c r="AC181" s="974">
        <v>0</v>
      </c>
      <c r="AD181" s="974">
        <v>0</v>
      </c>
      <c r="AE181" s="974">
        <v>0</v>
      </c>
      <c r="AF181" s="974">
        <v>0</v>
      </c>
      <c r="AG181" s="974">
        <v>0</v>
      </c>
      <c r="AH181" s="974">
        <v>0</v>
      </c>
      <c r="AI181" s="974">
        <v>0</v>
      </c>
      <c r="AJ181" s="974">
        <v>0</v>
      </c>
      <c r="AK181" s="974">
        <v>0</v>
      </c>
      <c r="AL181" s="974">
        <v>0</v>
      </c>
      <c r="AM181" s="974">
        <v>0</v>
      </c>
      <c r="AN181" s="974">
        <v>0</v>
      </c>
      <c r="AO181" s="974">
        <v>0</v>
      </c>
      <c r="AP181" s="974">
        <v>0</v>
      </c>
      <c r="AQ181" s="974">
        <v>0</v>
      </c>
      <c r="AR181" s="974">
        <v>0</v>
      </c>
      <c r="AS181" s="974">
        <v>0</v>
      </c>
      <c r="AT181" s="974">
        <v>0</v>
      </c>
      <c r="AU181" s="974">
        <v>0</v>
      </c>
      <c r="AV181" s="974">
        <v>0</v>
      </c>
      <c r="AW181" s="1028">
        <v>0</v>
      </c>
      <c r="AX181" s="1069"/>
      <c r="AY181" s="973">
        <v>0</v>
      </c>
      <c r="AZ181" s="1069"/>
      <c r="BA181" s="1069"/>
      <c r="BB181" s="1030">
        <v>0</v>
      </c>
      <c r="BC181" s="1031">
        <v>0</v>
      </c>
      <c r="BD181" s="1069"/>
      <c r="BE181" s="1069"/>
    </row>
    <row r="182" spans="1:57" ht="33" customHeight="1">
      <c r="A182" s="963">
        <v>251</v>
      </c>
      <c r="B182" s="964">
        <v>241</v>
      </c>
      <c r="C182" s="963" t="s">
        <v>1287</v>
      </c>
      <c r="D182" s="1033" t="s">
        <v>1654</v>
      </c>
      <c r="E182" s="1026" t="s">
        <v>1655</v>
      </c>
      <c r="F182" s="1027" t="s">
        <v>1391</v>
      </c>
      <c r="G182" s="974">
        <v>0</v>
      </c>
      <c r="H182" s="974">
        <v>0</v>
      </c>
      <c r="I182" s="974">
        <v>0</v>
      </c>
      <c r="J182" s="974">
        <v>0</v>
      </c>
      <c r="K182" s="974">
        <v>0</v>
      </c>
      <c r="L182" s="974">
        <v>0</v>
      </c>
      <c r="M182" s="974">
        <v>0</v>
      </c>
      <c r="N182" s="974">
        <v>0</v>
      </c>
      <c r="O182" s="974">
        <v>0</v>
      </c>
      <c r="P182" s="974">
        <v>0</v>
      </c>
      <c r="Q182" s="974">
        <v>0</v>
      </c>
      <c r="R182" s="974">
        <v>0</v>
      </c>
      <c r="S182" s="974">
        <v>0</v>
      </c>
      <c r="T182" s="974">
        <v>0</v>
      </c>
      <c r="U182" s="974">
        <v>0</v>
      </c>
      <c r="V182" s="974">
        <v>0</v>
      </c>
      <c r="W182" s="974">
        <v>0</v>
      </c>
      <c r="X182" s="974">
        <v>0</v>
      </c>
      <c r="Y182" s="974">
        <v>0</v>
      </c>
      <c r="Z182" s="974">
        <v>0</v>
      </c>
      <c r="AA182" s="974">
        <v>0</v>
      </c>
      <c r="AB182" s="974">
        <v>0</v>
      </c>
      <c r="AC182" s="974">
        <v>0</v>
      </c>
      <c r="AD182" s="974">
        <v>0</v>
      </c>
      <c r="AE182" s="974">
        <v>0</v>
      </c>
      <c r="AF182" s="974">
        <v>0</v>
      </c>
      <c r="AG182" s="974">
        <v>0</v>
      </c>
      <c r="AH182" s="974">
        <v>0</v>
      </c>
      <c r="AI182" s="974">
        <v>0</v>
      </c>
      <c r="AJ182" s="974">
        <v>0</v>
      </c>
      <c r="AK182" s="974">
        <v>0</v>
      </c>
      <c r="AL182" s="974">
        <v>0</v>
      </c>
      <c r="AM182" s="974">
        <v>0</v>
      </c>
      <c r="AN182" s="974">
        <v>0</v>
      </c>
      <c r="AO182" s="974">
        <v>0</v>
      </c>
      <c r="AP182" s="974">
        <v>0</v>
      </c>
      <c r="AQ182" s="974">
        <v>0</v>
      </c>
      <c r="AR182" s="974">
        <v>0</v>
      </c>
      <c r="AS182" s="974">
        <v>0</v>
      </c>
      <c r="AT182" s="974">
        <v>0</v>
      </c>
      <c r="AU182" s="974">
        <v>0</v>
      </c>
      <c r="AV182" s="974">
        <v>0</v>
      </c>
      <c r="AW182" s="1028">
        <v>0</v>
      </c>
      <c r="AX182" s="1069"/>
      <c r="AY182" s="973">
        <v>0</v>
      </c>
      <c r="AZ182" s="1069"/>
      <c r="BA182" s="1069"/>
      <c r="BB182" s="1030">
        <v>0</v>
      </c>
      <c r="BC182" s="1031">
        <v>0</v>
      </c>
      <c r="BD182" s="1069"/>
      <c r="BE182" s="1069"/>
    </row>
    <row r="183" spans="1:57" ht="33" customHeight="1">
      <c r="A183" s="963">
        <v>252</v>
      </c>
      <c r="B183" s="964">
        <v>242</v>
      </c>
      <c r="C183" s="963" t="s">
        <v>1287</v>
      </c>
      <c r="D183" s="1033" t="s">
        <v>1656</v>
      </c>
      <c r="E183" s="1026" t="s">
        <v>1657</v>
      </c>
      <c r="F183" s="1027" t="s">
        <v>1391</v>
      </c>
      <c r="G183" s="974">
        <v>0</v>
      </c>
      <c r="H183" s="974">
        <v>0</v>
      </c>
      <c r="I183" s="974">
        <v>0</v>
      </c>
      <c r="J183" s="974">
        <v>0</v>
      </c>
      <c r="K183" s="974">
        <v>0</v>
      </c>
      <c r="L183" s="974">
        <v>0</v>
      </c>
      <c r="M183" s="974">
        <v>0</v>
      </c>
      <c r="N183" s="974">
        <v>0</v>
      </c>
      <c r="O183" s="974">
        <v>0</v>
      </c>
      <c r="P183" s="974">
        <v>0</v>
      </c>
      <c r="Q183" s="974">
        <v>0</v>
      </c>
      <c r="R183" s="974">
        <v>0</v>
      </c>
      <c r="S183" s="974">
        <v>0</v>
      </c>
      <c r="T183" s="974">
        <v>0</v>
      </c>
      <c r="U183" s="974">
        <v>0</v>
      </c>
      <c r="V183" s="974">
        <v>0</v>
      </c>
      <c r="W183" s="974">
        <v>0</v>
      </c>
      <c r="X183" s="974">
        <v>0</v>
      </c>
      <c r="Y183" s="974">
        <v>0</v>
      </c>
      <c r="Z183" s="974">
        <v>0</v>
      </c>
      <c r="AA183" s="974">
        <v>0</v>
      </c>
      <c r="AB183" s="974">
        <v>0</v>
      </c>
      <c r="AC183" s="974">
        <v>0</v>
      </c>
      <c r="AD183" s="974">
        <v>0</v>
      </c>
      <c r="AE183" s="974">
        <v>0</v>
      </c>
      <c r="AF183" s="974">
        <v>0</v>
      </c>
      <c r="AG183" s="974">
        <v>0</v>
      </c>
      <c r="AH183" s="974">
        <v>0</v>
      </c>
      <c r="AI183" s="974">
        <v>0</v>
      </c>
      <c r="AJ183" s="974">
        <v>0</v>
      </c>
      <c r="AK183" s="974">
        <v>0</v>
      </c>
      <c r="AL183" s="974">
        <v>0</v>
      </c>
      <c r="AM183" s="974">
        <v>0</v>
      </c>
      <c r="AN183" s="974">
        <v>0</v>
      </c>
      <c r="AO183" s="974">
        <v>0</v>
      </c>
      <c r="AP183" s="974">
        <v>0</v>
      </c>
      <c r="AQ183" s="974">
        <v>0</v>
      </c>
      <c r="AR183" s="974">
        <v>0</v>
      </c>
      <c r="AS183" s="974">
        <v>0</v>
      </c>
      <c r="AT183" s="974">
        <v>0</v>
      </c>
      <c r="AU183" s="974">
        <v>0</v>
      </c>
      <c r="AV183" s="974">
        <v>0</v>
      </c>
      <c r="AW183" s="1028">
        <v>0</v>
      </c>
      <c r="AX183" s="1069"/>
      <c r="AY183" s="973">
        <v>0</v>
      </c>
      <c r="AZ183" s="1069"/>
      <c r="BA183" s="1069"/>
      <c r="BB183" s="1030">
        <v>0</v>
      </c>
      <c r="BC183" s="1031">
        <v>0</v>
      </c>
      <c r="BD183" s="1069"/>
      <c r="BE183" s="1069"/>
    </row>
    <row r="184" spans="1:57" ht="33" customHeight="1">
      <c r="A184" s="963">
        <v>253</v>
      </c>
      <c r="B184" s="964">
        <v>243</v>
      </c>
      <c r="C184" s="963" t="s">
        <v>1287</v>
      </c>
      <c r="D184" s="1034" t="s">
        <v>1658</v>
      </c>
      <c r="E184" s="1026" t="s">
        <v>1659</v>
      </c>
      <c r="F184" s="1027" t="s">
        <v>1391</v>
      </c>
      <c r="G184" s="974">
        <v>0</v>
      </c>
      <c r="H184" s="974">
        <v>0</v>
      </c>
      <c r="I184" s="974">
        <v>0</v>
      </c>
      <c r="J184" s="974">
        <v>0</v>
      </c>
      <c r="K184" s="974">
        <v>5332705</v>
      </c>
      <c r="L184" s="974">
        <v>0</v>
      </c>
      <c r="M184" s="974">
        <v>0</v>
      </c>
      <c r="N184" s="974">
        <v>0</v>
      </c>
      <c r="O184" s="974">
        <v>0</v>
      </c>
      <c r="P184" s="974">
        <v>0</v>
      </c>
      <c r="Q184" s="974">
        <v>0</v>
      </c>
      <c r="R184" s="974">
        <v>0</v>
      </c>
      <c r="S184" s="974">
        <v>0</v>
      </c>
      <c r="T184" s="974">
        <v>0</v>
      </c>
      <c r="U184" s="974">
        <v>0</v>
      </c>
      <c r="V184" s="974">
        <v>0</v>
      </c>
      <c r="W184" s="974">
        <v>0</v>
      </c>
      <c r="X184" s="974">
        <v>0</v>
      </c>
      <c r="Y184" s="974">
        <v>0</v>
      </c>
      <c r="Z184" s="974">
        <v>0</v>
      </c>
      <c r="AA184" s="974">
        <v>0</v>
      </c>
      <c r="AB184" s="974">
        <v>0</v>
      </c>
      <c r="AC184" s="974">
        <v>0</v>
      </c>
      <c r="AD184" s="974">
        <v>0</v>
      </c>
      <c r="AE184" s="974">
        <v>0</v>
      </c>
      <c r="AF184" s="974">
        <v>0</v>
      </c>
      <c r="AG184" s="974">
        <v>0</v>
      </c>
      <c r="AH184" s="974">
        <v>0</v>
      </c>
      <c r="AI184" s="974">
        <v>0</v>
      </c>
      <c r="AJ184" s="974">
        <v>0</v>
      </c>
      <c r="AK184" s="1042">
        <v>30050729</v>
      </c>
      <c r="AL184" s="974">
        <v>0</v>
      </c>
      <c r="AM184" s="974">
        <v>0</v>
      </c>
      <c r="AN184" s="974">
        <v>0</v>
      </c>
      <c r="AO184" s="974">
        <v>0</v>
      </c>
      <c r="AP184" s="974">
        <v>0</v>
      </c>
      <c r="AQ184" s="974">
        <v>0</v>
      </c>
      <c r="AR184" s="974">
        <v>0</v>
      </c>
      <c r="AS184" s="974">
        <v>0</v>
      </c>
      <c r="AT184" s="974">
        <v>0</v>
      </c>
      <c r="AU184" s="974">
        <v>0</v>
      </c>
      <c r="AV184" s="974">
        <v>35383434</v>
      </c>
      <c r="AW184" s="1028">
        <v>0</v>
      </c>
      <c r="AX184" s="1069"/>
      <c r="AY184" s="973">
        <v>-5213905</v>
      </c>
      <c r="AZ184" s="1069">
        <v>118800</v>
      </c>
      <c r="BA184" s="1069"/>
      <c r="BB184" s="1030">
        <v>35264634</v>
      </c>
      <c r="BC184" s="1031">
        <v>30050729</v>
      </c>
      <c r="BD184" s="1069"/>
      <c r="BE184" s="1069"/>
    </row>
    <row r="185" spans="1:57" ht="33" customHeight="1">
      <c r="A185" s="963">
        <v>254</v>
      </c>
      <c r="B185" s="964">
        <v>244</v>
      </c>
      <c r="C185" s="963" t="s">
        <v>1287</v>
      </c>
      <c r="D185" s="1034" t="s">
        <v>1660</v>
      </c>
      <c r="E185" s="1026" t="s">
        <v>1661</v>
      </c>
      <c r="F185" s="1027" t="s">
        <v>1391</v>
      </c>
      <c r="G185" s="974">
        <v>49269009.740000002</v>
      </c>
      <c r="H185" s="974">
        <v>0</v>
      </c>
      <c r="I185" s="974">
        <v>0</v>
      </c>
      <c r="J185" s="974">
        <v>0</v>
      </c>
      <c r="K185" s="974">
        <v>-5332705</v>
      </c>
      <c r="L185" s="974">
        <v>0</v>
      </c>
      <c r="M185" s="974">
        <v>0</v>
      </c>
      <c r="N185" s="974">
        <v>0</v>
      </c>
      <c r="O185" s="974">
        <v>0</v>
      </c>
      <c r="P185" s="974">
        <v>0</v>
      </c>
      <c r="Q185" s="974">
        <v>0</v>
      </c>
      <c r="R185" s="974">
        <v>0</v>
      </c>
      <c r="S185" s="974">
        <v>0</v>
      </c>
      <c r="T185" s="974">
        <v>0</v>
      </c>
      <c r="U185" s="974">
        <v>0</v>
      </c>
      <c r="V185" s="974">
        <v>0</v>
      </c>
      <c r="W185" s="974">
        <v>0</v>
      </c>
      <c r="X185" s="974">
        <v>0</v>
      </c>
      <c r="Y185" s="974">
        <v>0</v>
      </c>
      <c r="Z185" s="974">
        <v>0</v>
      </c>
      <c r="AA185" s="974">
        <v>0</v>
      </c>
      <c r="AB185" s="974">
        <v>0</v>
      </c>
      <c r="AC185" s="974">
        <v>0</v>
      </c>
      <c r="AD185" s="974">
        <v>0</v>
      </c>
      <c r="AE185" s="974">
        <v>0</v>
      </c>
      <c r="AF185" s="974">
        <v>0</v>
      </c>
      <c r="AG185" s="974">
        <v>0</v>
      </c>
      <c r="AH185" s="974">
        <v>0</v>
      </c>
      <c r="AI185" s="974">
        <v>0</v>
      </c>
      <c r="AJ185" s="974">
        <v>0</v>
      </c>
      <c r="AK185" s="1042">
        <v>-14004376</v>
      </c>
      <c r="AL185" s="974">
        <v>0</v>
      </c>
      <c r="AM185" s="974">
        <v>0</v>
      </c>
      <c r="AN185" s="974">
        <v>0</v>
      </c>
      <c r="AO185" s="974">
        <v>0</v>
      </c>
      <c r="AP185" s="974">
        <v>0</v>
      </c>
      <c r="AQ185" s="974">
        <v>0</v>
      </c>
      <c r="AR185" s="974">
        <v>-29931928.739999998</v>
      </c>
      <c r="AS185" s="974">
        <v>0</v>
      </c>
      <c r="AT185" s="974">
        <v>0</v>
      </c>
      <c r="AU185" s="974">
        <v>0</v>
      </c>
      <c r="AV185" s="974">
        <v>0</v>
      </c>
      <c r="AW185" s="1028">
        <v>3.7252902984619141E-9</v>
      </c>
      <c r="AX185" s="1069"/>
      <c r="AY185" s="973">
        <v>0</v>
      </c>
      <c r="AZ185" s="1069"/>
      <c r="BA185" s="1070"/>
      <c r="BB185" s="1030">
        <v>0</v>
      </c>
      <c r="BC185" s="1031">
        <v>0</v>
      </c>
      <c r="BD185" s="1069"/>
      <c r="BE185" s="1069"/>
    </row>
    <row r="186" spans="1:57" ht="33" customHeight="1">
      <c r="A186" s="963">
        <v>255</v>
      </c>
      <c r="B186" s="964">
        <v>245</v>
      </c>
      <c r="C186" s="963" t="s">
        <v>1287</v>
      </c>
      <c r="D186" s="1034" t="s">
        <v>1662</v>
      </c>
      <c r="E186" s="1026" t="s">
        <v>1663</v>
      </c>
      <c r="F186" s="1027" t="s">
        <v>1391</v>
      </c>
      <c r="G186" s="974">
        <v>0</v>
      </c>
      <c r="H186" s="974">
        <v>0</v>
      </c>
      <c r="I186" s="974">
        <v>0</v>
      </c>
      <c r="J186" s="974">
        <v>0</v>
      </c>
      <c r="K186" s="974">
        <v>0</v>
      </c>
      <c r="L186" s="974">
        <v>0</v>
      </c>
      <c r="M186" s="974">
        <v>0</v>
      </c>
      <c r="N186" s="974">
        <v>0</v>
      </c>
      <c r="O186" s="974">
        <v>0</v>
      </c>
      <c r="P186" s="974">
        <v>0</v>
      </c>
      <c r="Q186" s="974">
        <v>0</v>
      </c>
      <c r="R186" s="974">
        <v>0</v>
      </c>
      <c r="S186" s="974">
        <v>0</v>
      </c>
      <c r="T186" s="974">
        <v>0</v>
      </c>
      <c r="U186" s="974">
        <v>0</v>
      </c>
      <c r="V186" s="974">
        <v>0</v>
      </c>
      <c r="W186" s="974">
        <v>0</v>
      </c>
      <c r="X186" s="974">
        <v>0</v>
      </c>
      <c r="Y186" s="974">
        <v>0</v>
      </c>
      <c r="Z186" s="974">
        <v>0</v>
      </c>
      <c r="AA186" s="974">
        <v>0</v>
      </c>
      <c r="AB186" s="974">
        <v>0</v>
      </c>
      <c r="AC186" s="974">
        <v>0</v>
      </c>
      <c r="AD186" s="974">
        <v>0</v>
      </c>
      <c r="AE186" s="974">
        <v>0</v>
      </c>
      <c r="AF186" s="974">
        <v>0</v>
      </c>
      <c r="AG186" s="974">
        <v>0</v>
      </c>
      <c r="AH186" s="974">
        <v>0</v>
      </c>
      <c r="AI186" s="974">
        <v>0</v>
      </c>
      <c r="AJ186" s="974">
        <v>0</v>
      </c>
      <c r="AK186" s="974">
        <v>0</v>
      </c>
      <c r="AL186" s="974">
        <v>0</v>
      </c>
      <c r="AM186" s="974">
        <v>0</v>
      </c>
      <c r="AN186" s="974">
        <v>0</v>
      </c>
      <c r="AO186" s="974">
        <v>0</v>
      </c>
      <c r="AP186" s="974">
        <v>0</v>
      </c>
      <c r="AQ186" s="974">
        <v>0</v>
      </c>
      <c r="AR186" s="974">
        <v>0</v>
      </c>
      <c r="AS186" s="974">
        <v>0</v>
      </c>
      <c r="AT186" s="974">
        <v>0</v>
      </c>
      <c r="AU186" s="974">
        <v>0</v>
      </c>
      <c r="AV186" s="974">
        <v>0</v>
      </c>
      <c r="AW186" s="1028">
        <v>0</v>
      </c>
      <c r="AX186" s="1069"/>
      <c r="AY186" s="973">
        <v>0</v>
      </c>
      <c r="AZ186" s="1069"/>
      <c r="BA186" s="1069"/>
      <c r="BB186" s="1030">
        <v>0</v>
      </c>
      <c r="BC186" s="1031">
        <v>0</v>
      </c>
      <c r="BD186" s="1069"/>
      <c r="BE186" s="1069"/>
    </row>
    <row r="187" spans="1:57" ht="33" customHeight="1">
      <c r="A187" s="963">
        <v>256</v>
      </c>
      <c r="B187" s="964">
        <v>246</v>
      </c>
      <c r="C187" s="963" t="s">
        <v>1287</v>
      </c>
      <c r="D187" s="1034" t="s">
        <v>1664</v>
      </c>
      <c r="E187" s="1026" t="s">
        <v>1665</v>
      </c>
      <c r="F187" s="1027" t="s">
        <v>1391</v>
      </c>
      <c r="G187" s="974">
        <v>0</v>
      </c>
      <c r="H187" s="974">
        <v>0</v>
      </c>
      <c r="I187" s="974">
        <v>0</v>
      </c>
      <c r="J187" s="974">
        <v>0</v>
      </c>
      <c r="K187" s="974">
        <v>0</v>
      </c>
      <c r="L187" s="974">
        <v>0</v>
      </c>
      <c r="M187" s="974">
        <v>0</v>
      </c>
      <c r="N187" s="974">
        <v>0</v>
      </c>
      <c r="O187" s="974">
        <v>0</v>
      </c>
      <c r="P187" s="974">
        <v>0</v>
      </c>
      <c r="Q187" s="974">
        <v>0</v>
      </c>
      <c r="R187" s="974">
        <v>0</v>
      </c>
      <c r="S187" s="974">
        <v>0</v>
      </c>
      <c r="T187" s="974">
        <v>0</v>
      </c>
      <c r="U187" s="974">
        <v>0</v>
      </c>
      <c r="V187" s="974">
        <v>0</v>
      </c>
      <c r="W187" s="974">
        <v>0</v>
      </c>
      <c r="X187" s="974">
        <v>0</v>
      </c>
      <c r="Y187" s="974">
        <v>0</v>
      </c>
      <c r="Z187" s="974">
        <v>0</v>
      </c>
      <c r="AA187" s="974">
        <v>0</v>
      </c>
      <c r="AB187" s="974">
        <v>0</v>
      </c>
      <c r="AC187" s="974">
        <v>0</v>
      </c>
      <c r="AD187" s="974">
        <v>0</v>
      </c>
      <c r="AE187" s="974">
        <v>0</v>
      </c>
      <c r="AF187" s="974">
        <v>0</v>
      </c>
      <c r="AG187" s="974">
        <v>0</v>
      </c>
      <c r="AH187" s="974">
        <v>0</v>
      </c>
      <c r="AI187" s="974">
        <v>0</v>
      </c>
      <c r="AJ187" s="974">
        <v>0</v>
      </c>
      <c r="AK187" s="974">
        <v>0</v>
      </c>
      <c r="AL187" s="974">
        <v>0</v>
      </c>
      <c r="AM187" s="974">
        <v>0</v>
      </c>
      <c r="AN187" s="974">
        <v>0</v>
      </c>
      <c r="AO187" s="974">
        <v>0</v>
      </c>
      <c r="AP187" s="974">
        <v>0</v>
      </c>
      <c r="AQ187" s="974">
        <v>0</v>
      </c>
      <c r="AR187" s="974">
        <v>0</v>
      </c>
      <c r="AS187" s="974">
        <v>0</v>
      </c>
      <c r="AT187" s="974">
        <v>0</v>
      </c>
      <c r="AU187" s="974">
        <v>0</v>
      </c>
      <c r="AV187" s="974">
        <v>0</v>
      </c>
      <c r="AW187" s="1028">
        <v>0</v>
      </c>
      <c r="AX187" s="1069"/>
      <c r="AY187" s="973">
        <v>0</v>
      </c>
      <c r="AZ187" s="1069"/>
      <c r="BA187" s="1069"/>
      <c r="BB187" s="1030">
        <v>0</v>
      </c>
      <c r="BC187" s="1031">
        <v>0</v>
      </c>
      <c r="BD187" s="1069"/>
      <c r="BE187" s="1069"/>
    </row>
    <row r="188" spans="1:57" ht="33" customHeight="1">
      <c r="A188" s="963">
        <v>257</v>
      </c>
      <c r="B188" s="964">
        <v>247</v>
      </c>
      <c r="C188" s="963" t="s">
        <v>1287</v>
      </c>
      <c r="D188" s="1032" t="s">
        <v>1666</v>
      </c>
      <c r="E188" s="1026" t="s">
        <v>1667</v>
      </c>
      <c r="F188" s="1027" t="s">
        <v>1391</v>
      </c>
      <c r="G188" s="974">
        <v>0</v>
      </c>
      <c r="H188" s="974">
        <v>0</v>
      </c>
      <c r="I188" s="974">
        <v>0</v>
      </c>
      <c r="J188" s="974">
        <v>0</v>
      </c>
      <c r="K188" s="974">
        <v>0</v>
      </c>
      <c r="L188" s="974">
        <v>0</v>
      </c>
      <c r="M188" s="974">
        <v>0</v>
      </c>
      <c r="N188" s="974">
        <v>0</v>
      </c>
      <c r="O188" s="974">
        <v>0</v>
      </c>
      <c r="P188" s="974">
        <v>0</v>
      </c>
      <c r="Q188" s="974">
        <v>0</v>
      </c>
      <c r="R188" s="974">
        <v>0</v>
      </c>
      <c r="S188" s="974">
        <v>0</v>
      </c>
      <c r="T188" s="974">
        <v>0</v>
      </c>
      <c r="U188" s="974">
        <v>0</v>
      </c>
      <c r="V188" s="974">
        <v>0</v>
      </c>
      <c r="W188" s="974">
        <v>0</v>
      </c>
      <c r="X188" s="974">
        <v>0</v>
      </c>
      <c r="Y188" s="974">
        <v>0</v>
      </c>
      <c r="Z188" s="974">
        <v>0</v>
      </c>
      <c r="AA188" s="974">
        <v>0</v>
      </c>
      <c r="AB188" s="974">
        <v>0</v>
      </c>
      <c r="AC188" s="974">
        <v>0</v>
      </c>
      <c r="AD188" s="974">
        <v>0</v>
      </c>
      <c r="AE188" s="974">
        <v>0</v>
      </c>
      <c r="AF188" s="974">
        <v>0</v>
      </c>
      <c r="AG188" s="974">
        <v>0</v>
      </c>
      <c r="AH188" s="974">
        <v>0</v>
      </c>
      <c r="AI188" s="974">
        <v>0</v>
      </c>
      <c r="AJ188" s="974">
        <v>0</v>
      </c>
      <c r="AK188" s="974">
        <v>0</v>
      </c>
      <c r="AL188" s="974">
        <v>0</v>
      </c>
      <c r="AM188" s="974">
        <v>0</v>
      </c>
      <c r="AN188" s="974">
        <v>0</v>
      </c>
      <c r="AO188" s="974">
        <v>0</v>
      </c>
      <c r="AP188" s="974">
        <v>0</v>
      </c>
      <c r="AQ188" s="974">
        <v>0</v>
      </c>
      <c r="AR188" s="974">
        <v>0</v>
      </c>
      <c r="AS188" s="974">
        <v>0</v>
      </c>
      <c r="AT188" s="974">
        <v>0</v>
      </c>
      <c r="AU188" s="974">
        <v>0</v>
      </c>
      <c r="AV188" s="974">
        <v>0</v>
      </c>
      <c r="AW188" s="1028">
        <v>0</v>
      </c>
      <c r="AX188" s="1069"/>
      <c r="AY188" s="973">
        <v>0</v>
      </c>
      <c r="AZ188" s="1069"/>
      <c r="BA188" s="1069"/>
      <c r="BB188" s="1030">
        <v>0</v>
      </c>
      <c r="BC188" s="1031">
        <v>0</v>
      </c>
      <c r="BD188" s="1069"/>
      <c r="BE188" s="1069"/>
    </row>
    <row r="189" spans="1:57" ht="33" customHeight="1">
      <c r="A189" s="963">
        <v>258</v>
      </c>
      <c r="B189" s="964">
        <v>248</v>
      </c>
      <c r="C189" s="963" t="s">
        <v>1287</v>
      </c>
      <c r="D189" s="1032" t="s">
        <v>1668</v>
      </c>
      <c r="E189" s="1026" t="s">
        <v>1669</v>
      </c>
      <c r="F189" s="1027" t="s">
        <v>1391</v>
      </c>
      <c r="G189" s="974">
        <v>0</v>
      </c>
      <c r="H189" s="974">
        <v>0</v>
      </c>
      <c r="I189" s="974">
        <v>0</v>
      </c>
      <c r="J189" s="974">
        <v>0</v>
      </c>
      <c r="K189" s="974">
        <v>0</v>
      </c>
      <c r="L189" s="974">
        <v>0</v>
      </c>
      <c r="M189" s="974">
        <v>0</v>
      </c>
      <c r="N189" s="974">
        <v>0</v>
      </c>
      <c r="O189" s="974">
        <v>0</v>
      </c>
      <c r="P189" s="974">
        <v>0</v>
      </c>
      <c r="Q189" s="974">
        <v>0</v>
      </c>
      <c r="R189" s="974">
        <v>0</v>
      </c>
      <c r="S189" s="974">
        <v>0</v>
      </c>
      <c r="T189" s="974">
        <v>0</v>
      </c>
      <c r="U189" s="974">
        <v>0</v>
      </c>
      <c r="V189" s="974">
        <v>0</v>
      </c>
      <c r="W189" s="974">
        <v>0</v>
      </c>
      <c r="X189" s="974">
        <v>0</v>
      </c>
      <c r="Y189" s="974">
        <v>0</v>
      </c>
      <c r="Z189" s="974">
        <v>0</v>
      </c>
      <c r="AA189" s="974">
        <v>0</v>
      </c>
      <c r="AB189" s="974">
        <v>0</v>
      </c>
      <c r="AC189" s="974">
        <v>0</v>
      </c>
      <c r="AD189" s="974">
        <v>0</v>
      </c>
      <c r="AE189" s="974">
        <v>0</v>
      </c>
      <c r="AF189" s="974">
        <v>0</v>
      </c>
      <c r="AG189" s="974">
        <v>0</v>
      </c>
      <c r="AH189" s="974">
        <v>0</v>
      </c>
      <c r="AI189" s="974">
        <v>0</v>
      </c>
      <c r="AJ189" s="974">
        <v>0</v>
      </c>
      <c r="AK189" s="974">
        <v>0</v>
      </c>
      <c r="AL189" s="974">
        <v>0</v>
      </c>
      <c r="AM189" s="974">
        <v>0</v>
      </c>
      <c r="AN189" s="974">
        <v>0</v>
      </c>
      <c r="AO189" s="974">
        <v>0</v>
      </c>
      <c r="AP189" s="974">
        <v>0</v>
      </c>
      <c r="AQ189" s="974">
        <v>0</v>
      </c>
      <c r="AR189" s="974">
        <v>0</v>
      </c>
      <c r="AS189" s="974">
        <v>0</v>
      </c>
      <c r="AT189" s="974">
        <v>0</v>
      </c>
      <c r="AU189" s="974">
        <v>0</v>
      </c>
      <c r="AV189" s="974">
        <v>0</v>
      </c>
      <c r="AW189" s="1028">
        <v>0</v>
      </c>
      <c r="AX189" s="1069"/>
      <c r="AY189" s="973">
        <v>0</v>
      </c>
      <c r="AZ189" s="1069"/>
      <c r="BA189" s="1069"/>
      <c r="BB189" s="1030">
        <v>0</v>
      </c>
      <c r="BC189" s="1031">
        <v>0</v>
      </c>
      <c r="BD189" s="1069"/>
      <c r="BE189" s="1069"/>
    </row>
    <row r="190" spans="1:57" ht="33" customHeight="1">
      <c r="A190" s="963">
        <v>259</v>
      </c>
      <c r="B190" s="964">
        <v>249</v>
      </c>
      <c r="C190" s="963" t="s">
        <v>1287</v>
      </c>
      <c r="D190" s="1032" t="s">
        <v>1670</v>
      </c>
      <c r="E190" s="1026" t="s">
        <v>1671</v>
      </c>
      <c r="F190" s="1027" t="s">
        <v>1391</v>
      </c>
      <c r="G190" s="974">
        <v>0</v>
      </c>
      <c r="H190" s="974">
        <v>0</v>
      </c>
      <c r="I190" s="974">
        <v>0</v>
      </c>
      <c r="J190" s="974">
        <v>0</v>
      </c>
      <c r="K190" s="974">
        <v>0</v>
      </c>
      <c r="L190" s="974">
        <v>0</v>
      </c>
      <c r="M190" s="974">
        <v>0</v>
      </c>
      <c r="N190" s="974">
        <v>0</v>
      </c>
      <c r="O190" s="974">
        <v>0</v>
      </c>
      <c r="P190" s="974">
        <v>0</v>
      </c>
      <c r="Q190" s="974">
        <v>0</v>
      </c>
      <c r="R190" s="974">
        <v>0</v>
      </c>
      <c r="S190" s="974">
        <v>0</v>
      </c>
      <c r="T190" s="974">
        <v>0</v>
      </c>
      <c r="U190" s="974">
        <v>0</v>
      </c>
      <c r="V190" s="974">
        <v>0</v>
      </c>
      <c r="W190" s="974">
        <v>0</v>
      </c>
      <c r="X190" s="974">
        <v>0</v>
      </c>
      <c r="Y190" s="974">
        <v>0</v>
      </c>
      <c r="Z190" s="974">
        <v>0</v>
      </c>
      <c r="AA190" s="974">
        <v>0</v>
      </c>
      <c r="AB190" s="974">
        <v>0</v>
      </c>
      <c r="AC190" s="974">
        <v>0</v>
      </c>
      <c r="AD190" s="974">
        <v>0</v>
      </c>
      <c r="AE190" s="974">
        <v>0</v>
      </c>
      <c r="AF190" s="974">
        <v>0</v>
      </c>
      <c r="AG190" s="974">
        <v>0</v>
      </c>
      <c r="AH190" s="974">
        <v>0</v>
      </c>
      <c r="AI190" s="974">
        <v>0</v>
      </c>
      <c r="AJ190" s="974">
        <v>0</v>
      </c>
      <c r="AK190" s="974">
        <v>0</v>
      </c>
      <c r="AL190" s="974">
        <v>0</v>
      </c>
      <c r="AM190" s="974">
        <v>0</v>
      </c>
      <c r="AN190" s="974">
        <v>0</v>
      </c>
      <c r="AO190" s="974">
        <v>0</v>
      </c>
      <c r="AP190" s="974">
        <v>0</v>
      </c>
      <c r="AQ190" s="974">
        <v>0</v>
      </c>
      <c r="AR190" s="974">
        <v>0</v>
      </c>
      <c r="AS190" s="974">
        <v>0</v>
      </c>
      <c r="AT190" s="974">
        <v>0</v>
      </c>
      <c r="AU190" s="974">
        <v>0</v>
      </c>
      <c r="AV190" s="974">
        <v>0</v>
      </c>
      <c r="AW190" s="1028">
        <v>0</v>
      </c>
      <c r="AX190" s="1069"/>
      <c r="AY190" s="973">
        <v>0</v>
      </c>
      <c r="AZ190" s="1069"/>
      <c r="BA190" s="1069"/>
      <c r="BB190" s="1030">
        <v>0</v>
      </c>
      <c r="BC190" s="1031">
        <v>0</v>
      </c>
      <c r="BD190" s="1069"/>
      <c r="BE190" s="1069"/>
    </row>
    <row r="191" spans="1:57" s="1035" customFormat="1" ht="33" customHeight="1">
      <c r="A191" s="1035">
        <v>260</v>
      </c>
      <c r="B191" s="1036">
        <v>250</v>
      </c>
      <c r="C191" s="1035" t="s">
        <v>1287</v>
      </c>
      <c r="D191" s="1037" t="s">
        <v>1672</v>
      </c>
      <c r="E191" s="1038" t="s">
        <v>1673</v>
      </c>
      <c r="F191" s="1039" t="s">
        <v>1391</v>
      </c>
      <c r="G191" s="1040">
        <v>0</v>
      </c>
      <c r="H191" s="1040">
        <v>0</v>
      </c>
      <c r="I191" s="1040">
        <v>0</v>
      </c>
      <c r="J191" s="1040">
        <v>0</v>
      </c>
      <c r="K191" s="1040">
        <v>0</v>
      </c>
      <c r="L191" s="1040">
        <v>0</v>
      </c>
      <c r="M191" s="1040">
        <v>0</v>
      </c>
      <c r="N191" s="1040">
        <v>0</v>
      </c>
      <c r="O191" s="1040">
        <v>0</v>
      </c>
      <c r="P191" s="1040">
        <v>0</v>
      </c>
      <c r="Q191" s="1040">
        <v>0</v>
      </c>
      <c r="R191" s="1040">
        <v>0</v>
      </c>
      <c r="S191" s="1040">
        <v>0</v>
      </c>
      <c r="T191" s="1040">
        <v>0</v>
      </c>
      <c r="U191" s="1040">
        <v>0</v>
      </c>
      <c r="V191" s="1040">
        <v>114946635.73999999</v>
      </c>
      <c r="W191" s="1040">
        <v>0</v>
      </c>
      <c r="X191" s="1040">
        <v>0</v>
      </c>
      <c r="Y191" s="1040">
        <v>0</v>
      </c>
      <c r="Z191" s="1040">
        <v>0</v>
      </c>
      <c r="AA191" s="1040">
        <v>0</v>
      </c>
      <c r="AB191" s="1040">
        <v>0</v>
      </c>
      <c r="AC191" s="1040">
        <v>0</v>
      </c>
      <c r="AD191" s="1040">
        <v>0</v>
      </c>
      <c r="AE191" s="1040">
        <v>0</v>
      </c>
      <c r="AF191" s="1040">
        <v>0</v>
      </c>
      <c r="AG191" s="1040">
        <v>0</v>
      </c>
      <c r="AH191" s="1040">
        <v>0</v>
      </c>
      <c r="AI191" s="1040">
        <v>0</v>
      </c>
      <c r="AJ191" s="1040">
        <v>0</v>
      </c>
      <c r="AK191" s="1040">
        <v>0</v>
      </c>
      <c r="AL191" s="1040">
        <v>0</v>
      </c>
      <c r="AM191" s="1040">
        <v>0</v>
      </c>
      <c r="AN191" s="1040">
        <v>0</v>
      </c>
      <c r="AO191" s="1040">
        <v>0</v>
      </c>
      <c r="AP191" s="1040">
        <v>0</v>
      </c>
      <c r="AQ191" s="1040">
        <v>0</v>
      </c>
      <c r="AR191" s="1040">
        <v>0</v>
      </c>
      <c r="AS191" s="1040">
        <v>0</v>
      </c>
      <c r="AT191" s="1040">
        <v>0</v>
      </c>
      <c r="AU191" s="1040">
        <v>0</v>
      </c>
      <c r="AV191" s="1040">
        <v>114946635.73999999</v>
      </c>
      <c r="AW191" s="1041">
        <v>0</v>
      </c>
      <c r="AY191" s="1040">
        <v>0</v>
      </c>
      <c r="BB191" s="1071">
        <v>114946635.73999999</v>
      </c>
      <c r="BC191" s="1047">
        <v>114946635.73999999</v>
      </c>
    </row>
    <row r="192" spans="1:57" s="1048" customFormat="1" ht="33" customHeight="1">
      <c r="A192" s="963">
        <v>261</v>
      </c>
      <c r="B192" s="964">
        <v>251</v>
      </c>
      <c r="C192" s="963" t="s">
        <v>1287</v>
      </c>
      <c r="D192" s="1032" t="s">
        <v>1674</v>
      </c>
      <c r="E192" s="1026" t="s">
        <v>1675</v>
      </c>
      <c r="F192" s="1027" t="s">
        <v>1391</v>
      </c>
      <c r="G192" s="974">
        <v>0</v>
      </c>
      <c r="H192" s="974">
        <v>0</v>
      </c>
      <c r="I192" s="974">
        <v>0</v>
      </c>
      <c r="J192" s="974">
        <v>0</v>
      </c>
      <c r="K192" s="974">
        <v>0</v>
      </c>
      <c r="L192" s="974">
        <v>0</v>
      </c>
      <c r="M192" s="974">
        <v>0</v>
      </c>
      <c r="N192" s="974">
        <v>0</v>
      </c>
      <c r="O192" s="974">
        <v>0</v>
      </c>
      <c r="P192" s="974">
        <v>0</v>
      </c>
      <c r="Q192" s="974">
        <v>0</v>
      </c>
      <c r="R192" s="974">
        <v>0</v>
      </c>
      <c r="S192" s="974">
        <v>0</v>
      </c>
      <c r="T192" s="974">
        <v>0</v>
      </c>
      <c r="U192" s="974">
        <v>0</v>
      </c>
      <c r="V192" s="974">
        <v>0</v>
      </c>
      <c r="W192" s="974">
        <v>0</v>
      </c>
      <c r="X192" s="974">
        <v>0</v>
      </c>
      <c r="Y192" s="974">
        <v>0</v>
      </c>
      <c r="Z192" s="974">
        <v>0</v>
      </c>
      <c r="AA192" s="974">
        <v>0</v>
      </c>
      <c r="AB192" s="974">
        <v>0</v>
      </c>
      <c r="AC192" s="974">
        <v>0</v>
      </c>
      <c r="AD192" s="974">
        <v>0</v>
      </c>
      <c r="AE192" s="974">
        <v>0</v>
      </c>
      <c r="AF192" s="974">
        <v>0</v>
      </c>
      <c r="AG192" s="974">
        <v>0</v>
      </c>
      <c r="AH192" s="974">
        <v>0</v>
      </c>
      <c r="AI192" s="974">
        <v>0</v>
      </c>
      <c r="AJ192" s="974">
        <v>0</v>
      </c>
      <c r="AK192" s="974">
        <v>0</v>
      </c>
      <c r="AL192" s="974">
        <v>0</v>
      </c>
      <c r="AM192" s="974">
        <v>0</v>
      </c>
      <c r="AN192" s="974">
        <v>0</v>
      </c>
      <c r="AO192" s="974">
        <v>0</v>
      </c>
      <c r="AP192" s="974">
        <v>0</v>
      </c>
      <c r="AQ192" s="974">
        <v>0</v>
      </c>
      <c r="AR192" s="974">
        <v>0</v>
      </c>
      <c r="AS192" s="974">
        <v>0</v>
      </c>
      <c r="AT192" s="974">
        <v>0</v>
      </c>
      <c r="AU192" s="974">
        <v>0</v>
      </c>
      <c r="AV192" s="974">
        <v>0</v>
      </c>
      <c r="AW192" s="1028">
        <v>0</v>
      </c>
      <c r="AX192" s="963"/>
      <c r="AY192" s="973">
        <v>0</v>
      </c>
      <c r="AZ192" s="963"/>
      <c r="BA192" s="963"/>
      <c r="BB192" s="1030">
        <v>0</v>
      </c>
      <c r="BC192" s="1031">
        <v>0</v>
      </c>
      <c r="BD192" s="963"/>
      <c r="BE192" s="963"/>
    </row>
    <row r="193" spans="1:57" s="1048" customFormat="1" ht="33" customHeight="1">
      <c r="A193" s="963">
        <v>262</v>
      </c>
      <c r="B193" s="964">
        <v>252</v>
      </c>
      <c r="C193" s="963" t="s">
        <v>1287</v>
      </c>
      <c r="D193" s="1032" t="s">
        <v>1676</v>
      </c>
      <c r="E193" s="1026" t="s">
        <v>1677</v>
      </c>
      <c r="F193" s="1027" t="s">
        <v>1391</v>
      </c>
      <c r="G193" s="974">
        <v>0</v>
      </c>
      <c r="H193" s="974">
        <v>0</v>
      </c>
      <c r="I193" s="974">
        <v>0</v>
      </c>
      <c r="J193" s="974">
        <v>0</v>
      </c>
      <c r="K193" s="974">
        <v>0</v>
      </c>
      <c r="L193" s="974">
        <v>0</v>
      </c>
      <c r="M193" s="974">
        <v>0</v>
      </c>
      <c r="N193" s="974">
        <v>0</v>
      </c>
      <c r="O193" s="974">
        <v>0</v>
      </c>
      <c r="P193" s="974">
        <v>0</v>
      </c>
      <c r="Q193" s="974">
        <v>0</v>
      </c>
      <c r="R193" s="974">
        <v>0</v>
      </c>
      <c r="S193" s="974">
        <v>0</v>
      </c>
      <c r="T193" s="974">
        <v>0</v>
      </c>
      <c r="U193" s="974">
        <v>0</v>
      </c>
      <c r="V193" s="974">
        <v>0</v>
      </c>
      <c r="W193" s="974">
        <v>0</v>
      </c>
      <c r="X193" s="974">
        <v>0</v>
      </c>
      <c r="Y193" s="974">
        <v>0</v>
      </c>
      <c r="Z193" s="974">
        <v>0</v>
      </c>
      <c r="AA193" s="974">
        <v>0</v>
      </c>
      <c r="AB193" s="974">
        <v>0</v>
      </c>
      <c r="AC193" s="974">
        <v>0</v>
      </c>
      <c r="AD193" s="974">
        <v>0</v>
      </c>
      <c r="AE193" s="974">
        <v>0</v>
      </c>
      <c r="AF193" s="974">
        <v>0</v>
      </c>
      <c r="AG193" s="974">
        <v>0</v>
      </c>
      <c r="AH193" s="974">
        <v>0</v>
      </c>
      <c r="AI193" s="974">
        <v>0</v>
      </c>
      <c r="AJ193" s="974">
        <v>0</v>
      </c>
      <c r="AK193" s="974">
        <v>0</v>
      </c>
      <c r="AL193" s="974">
        <v>0</v>
      </c>
      <c r="AM193" s="974">
        <v>0</v>
      </c>
      <c r="AN193" s="974">
        <v>0</v>
      </c>
      <c r="AO193" s="974">
        <v>0</v>
      </c>
      <c r="AP193" s="974">
        <v>0</v>
      </c>
      <c r="AQ193" s="974">
        <v>0</v>
      </c>
      <c r="AR193" s="974">
        <v>0</v>
      </c>
      <c r="AS193" s="974">
        <v>0</v>
      </c>
      <c r="AT193" s="974">
        <v>0</v>
      </c>
      <c r="AU193" s="974">
        <v>0</v>
      </c>
      <c r="AV193" s="974">
        <v>0</v>
      </c>
      <c r="AW193" s="1028">
        <v>0</v>
      </c>
      <c r="AX193" s="963"/>
      <c r="AY193" s="973">
        <v>0</v>
      </c>
      <c r="AZ193" s="963"/>
      <c r="BA193" s="963"/>
      <c r="BB193" s="1030">
        <v>0</v>
      </c>
      <c r="BC193" s="1031">
        <v>0</v>
      </c>
      <c r="BD193" s="963"/>
      <c r="BE193" s="963"/>
    </row>
    <row r="194" spans="1:57" s="1048" customFormat="1" ht="33" customHeight="1">
      <c r="A194" s="963">
        <v>266</v>
      </c>
      <c r="B194" s="964">
        <v>256</v>
      </c>
      <c r="C194" s="963" t="s">
        <v>1287</v>
      </c>
      <c r="D194" s="1032" t="s">
        <v>1678</v>
      </c>
      <c r="E194" s="1026" t="s">
        <v>1679</v>
      </c>
      <c r="F194" s="1027" t="s">
        <v>1391</v>
      </c>
      <c r="G194" s="974">
        <v>2212795428</v>
      </c>
      <c r="H194" s="974">
        <v>0</v>
      </c>
      <c r="I194" s="974">
        <v>0</v>
      </c>
      <c r="J194" s="974">
        <v>0</v>
      </c>
      <c r="K194" s="974">
        <v>0</v>
      </c>
      <c r="L194" s="974">
        <v>0</v>
      </c>
      <c r="M194" s="974">
        <v>0</v>
      </c>
      <c r="N194" s="974">
        <v>0</v>
      </c>
      <c r="O194" s="974">
        <v>0</v>
      </c>
      <c r="P194" s="974">
        <v>0</v>
      </c>
      <c r="Q194" s="974">
        <v>0</v>
      </c>
      <c r="R194" s="974">
        <v>0</v>
      </c>
      <c r="S194" s="974">
        <v>0</v>
      </c>
      <c r="T194" s="974">
        <v>0</v>
      </c>
      <c r="U194" s="974">
        <v>0</v>
      </c>
      <c r="V194" s="974">
        <v>0</v>
      </c>
      <c r="W194" s="974">
        <v>0</v>
      </c>
      <c r="X194" s="974">
        <v>0</v>
      </c>
      <c r="Y194" s="974">
        <v>0</v>
      </c>
      <c r="Z194" s="974">
        <v>0</v>
      </c>
      <c r="AA194" s="974">
        <v>0</v>
      </c>
      <c r="AB194" s="974">
        <v>0</v>
      </c>
      <c r="AC194" s="974">
        <v>0</v>
      </c>
      <c r="AD194" s="974">
        <v>0</v>
      </c>
      <c r="AE194" s="974">
        <v>0</v>
      </c>
      <c r="AF194" s="974">
        <v>0</v>
      </c>
      <c r="AG194" s="974">
        <v>0</v>
      </c>
      <c r="AH194" s="974">
        <v>0</v>
      </c>
      <c r="AI194" s="974">
        <v>0</v>
      </c>
      <c r="AJ194" s="974">
        <v>0</v>
      </c>
      <c r="AK194" s="974">
        <v>0</v>
      </c>
      <c r="AL194" s="974">
        <v>0</v>
      </c>
      <c r="AM194" s="974">
        <v>0</v>
      </c>
      <c r="AN194" s="974">
        <v>0</v>
      </c>
      <c r="AO194" s="974">
        <v>0</v>
      </c>
      <c r="AP194" s="974">
        <v>0</v>
      </c>
      <c r="AQ194" s="974">
        <v>0</v>
      </c>
      <c r="AR194" s="974">
        <v>0</v>
      </c>
      <c r="AS194" s="974">
        <v>0</v>
      </c>
      <c r="AT194" s="974">
        <v>0</v>
      </c>
      <c r="AU194" s="974">
        <v>0</v>
      </c>
      <c r="AV194" s="974">
        <v>2212795428</v>
      </c>
      <c r="AW194" s="1028">
        <v>0</v>
      </c>
      <c r="AX194" s="963"/>
      <c r="AY194" s="973">
        <v>2275154045.3400002</v>
      </c>
      <c r="AZ194" s="963"/>
      <c r="BA194" s="963"/>
      <c r="BB194" s="1030">
        <v>2212795428</v>
      </c>
      <c r="BC194" s="1049">
        <v>-62358617.340000153</v>
      </c>
      <c r="BD194" s="963"/>
      <c r="BE194" s="963"/>
    </row>
    <row r="195" spans="1:57" s="1048" customFormat="1" ht="33" customHeight="1">
      <c r="A195" s="963">
        <v>269</v>
      </c>
      <c r="B195" s="964">
        <v>259</v>
      </c>
      <c r="C195" s="963" t="s">
        <v>1287</v>
      </c>
      <c r="D195" s="1034" t="s">
        <v>1680</v>
      </c>
      <c r="E195" s="1072" t="s">
        <v>1681</v>
      </c>
      <c r="F195" s="1027" t="s">
        <v>1391</v>
      </c>
      <c r="G195" s="974">
        <v>1990586166.8199999</v>
      </c>
      <c r="H195" s="974">
        <v>0</v>
      </c>
      <c r="I195" s="974">
        <v>0</v>
      </c>
      <c r="J195" s="974">
        <v>0</v>
      </c>
      <c r="K195" s="974">
        <v>0</v>
      </c>
      <c r="L195" s="974">
        <v>0</v>
      </c>
      <c r="M195" s="974">
        <v>0</v>
      </c>
      <c r="N195" s="974">
        <v>0</v>
      </c>
      <c r="O195" s="974">
        <v>0</v>
      </c>
      <c r="P195" s="974">
        <v>0</v>
      </c>
      <c r="Q195" s="974">
        <v>0</v>
      </c>
      <c r="R195" s="974">
        <v>0</v>
      </c>
      <c r="S195" s="974">
        <v>0</v>
      </c>
      <c r="T195" s="974">
        <v>0</v>
      </c>
      <c r="U195" s="974">
        <v>0</v>
      </c>
      <c r="V195" s="974">
        <v>0</v>
      </c>
      <c r="W195" s="974">
        <v>0</v>
      </c>
      <c r="X195" s="974">
        <v>0</v>
      </c>
      <c r="Y195" s="974">
        <v>0</v>
      </c>
      <c r="Z195" s="974">
        <v>0</v>
      </c>
      <c r="AA195" s="974">
        <v>0</v>
      </c>
      <c r="AB195" s="974">
        <v>0</v>
      </c>
      <c r="AC195" s="974">
        <v>0</v>
      </c>
      <c r="AD195" s="974">
        <v>0</v>
      </c>
      <c r="AE195" s="974">
        <v>0</v>
      </c>
      <c r="AF195" s="974">
        <v>0</v>
      </c>
      <c r="AG195" s="974">
        <v>0</v>
      </c>
      <c r="AH195" s="974">
        <v>0</v>
      </c>
      <c r="AI195" s="974">
        <v>0</v>
      </c>
      <c r="AJ195" s="974">
        <v>0</v>
      </c>
      <c r="AK195" s="974">
        <v>0</v>
      </c>
      <c r="AL195" s="974">
        <v>0</v>
      </c>
      <c r="AM195" s="974">
        <v>0</v>
      </c>
      <c r="AN195" s="974">
        <v>0</v>
      </c>
      <c r="AO195" s="974">
        <v>0</v>
      </c>
      <c r="AP195" s="974">
        <v>0</v>
      </c>
      <c r="AQ195" s="974">
        <v>0</v>
      </c>
      <c r="AR195" s="974">
        <v>0</v>
      </c>
      <c r="AS195" s="974">
        <v>0</v>
      </c>
      <c r="AT195" s="974">
        <v>0</v>
      </c>
      <c r="AU195" s="974">
        <v>0</v>
      </c>
      <c r="AV195" s="974">
        <v>1990586166.8199999</v>
      </c>
      <c r="AW195" s="1028">
        <v>0</v>
      </c>
      <c r="AX195" s="963"/>
      <c r="AY195" s="973">
        <v>1990586166.8200002</v>
      </c>
      <c r="AZ195" s="963"/>
      <c r="BA195" s="963"/>
      <c r="BB195" s="1030">
        <v>1990586166.8199999</v>
      </c>
      <c r="BC195" s="1049">
        <v>0</v>
      </c>
      <c r="BD195" s="963"/>
      <c r="BE195" s="963"/>
    </row>
    <row r="196" spans="1:57" s="1048" customFormat="1" ht="33" customHeight="1">
      <c r="A196" s="963">
        <v>271</v>
      </c>
      <c r="B196" s="964">
        <v>261</v>
      </c>
      <c r="C196" s="963" t="s">
        <v>1287</v>
      </c>
      <c r="D196" s="1034" t="s">
        <v>1682</v>
      </c>
      <c r="E196" s="1072" t="s">
        <v>1683</v>
      </c>
      <c r="F196" s="1027" t="s">
        <v>1391</v>
      </c>
      <c r="G196" s="974">
        <v>0</v>
      </c>
      <c r="H196" s="974">
        <v>0</v>
      </c>
      <c r="I196" s="974">
        <v>0</v>
      </c>
      <c r="J196" s="974">
        <v>0</v>
      </c>
      <c r="K196" s="974">
        <v>0</v>
      </c>
      <c r="L196" s="974">
        <v>0</v>
      </c>
      <c r="M196" s="974">
        <v>0</v>
      </c>
      <c r="N196" s="974">
        <v>0</v>
      </c>
      <c r="O196" s="974">
        <v>0</v>
      </c>
      <c r="P196" s="974">
        <v>0</v>
      </c>
      <c r="Q196" s="974">
        <v>0</v>
      </c>
      <c r="R196" s="974">
        <v>0</v>
      </c>
      <c r="S196" s="974">
        <v>0</v>
      </c>
      <c r="T196" s="974">
        <v>0</v>
      </c>
      <c r="U196" s="974">
        <v>0</v>
      </c>
      <c r="V196" s="974">
        <v>0</v>
      </c>
      <c r="W196" s="974">
        <v>0</v>
      </c>
      <c r="X196" s="974">
        <v>0</v>
      </c>
      <c r="Y196" s="974">
        <v>0</v>
      </c>
      <c r="Z196" s="974">
        <v>0</v>
      </c>
      <c r="AA196" s="974">
        <v>0</v>
      </c>
      <c r="AB196" s="974">
        <v>0</v>
      </c>
      <c r="AC196" s="974">
        <v>0</v>
      </c>
      <c r="AD196" s="974">
        <v>0</v>
      </c>
      <c r="AE196" s="974">
        <v>0</v>
      </c>
      <c r="AF196" s="974">
        <v>0</v>
      </c>
      <c r="AG196" s="974">
        <v>0</v>
      </c>
      <c r="AH196" s="974">
        <v>0</v>
      </c>
      <c r="AI196" s="974">
        <v>0</v>
      </c>
      <c r="AJ196" s="974">
        <v>0</v>
      </c>
      <c r="AK196" s="974">
        <v>0</v>
      </c>
      <c r="AL196" s="974">
        <v>0</v>
      </c>
      <c r="AM196" s="974">
        <v>0</v>
      </c>
      <c r="AN196" s="974">
        <v>0</v>
      </c>
      <c r="AO196" s="974">
        <v>0</v>
      </c>
      <c r="AP196" s="974">
        <v>0</v>
      </c>
      <c r="AQ196" s="974">
        <v>0</v>
      </c>
      <c r="AR196" s="974">
        <v>0</v>
      </c>
      <c r="AS196" s="974">
        <v>0</v>
      </c>
      <c r="AT196" s="974">
        <v>0</v>
      </c>
      <c r="AU196" s="974">
        <v>0</v>
      </c>
      <c r="AV196" s="974">
        <v>0</v>
      </c>
      <c r="AW196" s="1028">
        <v>0</v>
      </c>
      <c r="AX196" s="963"/>
      <c r="AY196" s="973">
        <v>0</v>
      </c>
      <c r="AZ196" s="963"/>
      <c r="BA196" s="963"/>
      <c r="BB196" s="1030">
        <v>0</v>
      </c>
      <c r="BC196" s="1049">
        <v>0</v>
      </c>
      <c r="BD196" s="963"/>
      <c r="BE196" s="963"/>
    </row>
    <row r="197" spans="1:57" s="1048" customFormat="1" ht="33" customHeight="1">
      <c r="A197" s="963">
        <v>273</v>
      </c>
      <c r="B197" s="964">
        <v>263</v>
      </c>
      <c r="C197" s="963" t="s">
        <v>1287</v>
      </c>
      <c r="D197" s="1034" t="s">
        <v>1684</v>
      </c>
      <c r="E197" s="1072" t="s">
        <v>1685</v>
      </c>
      <c r="F197" s="1027" t="s">
        <v>1391</v>
      </c>
      <c r="G197" s="974">
        <v>0</v>
      </c>
      <c r="H197" s="974">
        <v>0</v>
      </c>
      <c r="I197" s="974">
        <v>0</v>
      </c>
      <c r="J197" s="974">
        <v>0</v>
      </c>
      <c r="K197" s="974">
        <v>0</v>
      </c>
      <c r="L197" s="974">
        <v>0</v>
      </c>
      <c r="M197" s="974">
        <v>0</v>
      </c>
      <c r="N197" s="974">
        <v>0</v>
      </c>
      <c r="O197" s="974">
        <v>0</v>
      </c>
      <c r="P197" s="974">
        <v>0</v>
      </c>
      <c r="Q197" s="974">
        <v>0</v>
      </c>
      <c r="R197" s="974">
        <v>0</v>
      </c>
      <c r="S197" s="974">
        <v>0</v>
      </c>
      <c r="T197" s="974">
        <v>0</v>
      </c>
      <c r="U197" s="974">
        <v>0</v>
      </c>
      <c r="V197" s="974">
        <v>0</v>
      </c>
      <c r="W197" s="974">
        <v>0</v>
      </c>
      <c r="X197" s="974">
        <v>0</v>
      </c>
      <c r="Y197" s="974">
        <v>0</v>
      </c>
      <c r="Z197" s="974">
        <v>0</v>
      </c>
      <c r="AA197" s="974">
        <v>0</v>
      </c>
      <c r="AB197" s="974">
        <v>0</v>
      </c>
      <c r="AC197" s="974">
        <v>0</v>
      </c>
      <c r="AD197" s="974">
        <v>0</v>
      </c>
      <c r="AE197" s="974">
        <v>0</v>
      </c>
      <c r="AF197" s="974">
        <v>0</v>
      </c>
      <c r="AG197" s="974">
        <v>0</v>
      </c>
      <c r="AH197" s="974">
        <v>0</v>
      </c>
      <c r="AI197" s="974">
        <v>0</v>
      </c>
      <c r="AJ197" s="974">
        <v>0</v>
      </c>
      <c r="AK197" s="974">
        <v>0</v>
      </c>
      <c r="AL197" s="974">
        <v>0</v>
      </c>
      <c r="AM197" s="974">
        <v>0</v>
      </c>
      <c r="AN197" s="974">
        <v>0</v>
      </c>
      <c r="AO197" s="974">
        <v>0</v>
      </c>
      <c r="AP197" s="974">
        <v>0</v>
      </c>
      <c r="AQ197" s="974">
        <v>0</v>
      </c>
      <c r="AR197" s="974">
        <v>0</v>
      </c>
      <c r="AS197" s="974">
        <v>0</v>
      </c>
      <c r="AT197" s="974">
        <v>0</v>
      </c>
      <c r="AU197" s="974">
        <v>0</v>
      </c>
      <c r="AV197" s="974">
        <v>0</v>
      </c>
      <c r="AW197" s="1028">
        <v>0</v>
      </c>
      <c r="AX197" s="963"/>
      <c r="AY197" s="973">
        <v>0</v>
      </c>
      <c r="AZ197" s="963"/>
      <c r="BA197" s="963"/>
      <c r="BB197" s="1030">
        <v>0</v>
      </c>
      <c r="BC197" s="1049">
        <v>0</v>
      </c>
      <c r="BD197" s="963"/>
      <c r="BE197" s="963"/>
    </row>
    <row r="198" spans="1:57" s="1048" customFormat="1" ht="33" customHeight="1">
      <c r="A198" s="963">
        <v>275</v>
      </c>
      <c r="B198" s="964"/>
      <c r="C198" s="963" t="s">
        <v>1287</v>
      </c>
      <c r="D198" s="1034" t="s">
        <v>1686</v>
      </c>
      <c r="E198" s="1072" t="s">
        <v>1687</v>
      </c>
      <c r="F198" s="1027" t="s">
        <v>1391</v>
      </c>
      <c r="G198" s="974">
        <v>0</v>
      </c>
      <c r="H198" s="974">
        <v>0</v>
      </c>
      <c r="I198" s="974">
        <v>0</v>
      </c>
      <c r="J198" s="974">
        <v>0</v>
      </c>
      <c r="K198" s="974">
        <v>0</v>
      </c>
      <c r="L198" s="974">
        <v>0</v>
      </c>
      <c r="M198" s="974">
        <v>0</v>
      </c>
      <c r="N198" s="974">
        <v>0</v>
      </c>
      <c r="O198" s="974">
        <v>0</v>
      </c>
      <c r="P198" s="974">
        <v>0</v>
      </c>
      <c r="Q198" s="974">
        <v>0</v>
      </c>
      <c r="R198" s="974">
        <v>0</v>
      </c>
      <c r="S198" s="974">
        <v>0</v>
      </c>
      <c r="T198" s="974">
        <v>0</v>
      </c>
      <c r="U198" s="974">
        <v>0</v>
      </c>
      <c r="V198" s="974">
        <v>0</v>
      </c>
      <c r="W198" s="974">
        <v>0</v>
      </c>
      <c r="X198" s="974">
        <v>0</v>
      </c>
      <c r="Y198" s="974">
        <v>0</v>
      </c>
      <c r="Z198" s="974">
        <v>0</v>
      </c>
      <c r="AA198" s="974">
        <v>0</v>
      </c>
      <c r="AB198" s="974">
        <v>0</v>
      </c>
      <c r="AC198" s="974">
        <v>0</v>
      </c>
      <c r="AD198" s="974">
        <v>0</v>
      </c>
      <c r="AE198" s="974">
        <v>0</v>
      </c>
      <c r="AF198" s="974">
        <v>0</v>
      </c>
      <c r="AG198" s="974">
        <v>0</v>
      </c>
      <c r="AH198" s="974">
        <v>0</v>
      </c>
      <c r="AI198" s="974">
        <v>0</v>
      </c>
      <c r="AJ198" s="974">
        <v>0</v>
      </c>
      <c r="AK198" s="974">
        <v>0</v>
      </c>
      <c r="AL198" s="974">
        <v>0</v>
      </c>
      <c r="AM198" s="974">
        <v>0</v>
      </c>
      <c r="AN198" s="974">
        <v>0</v>
      </c>
      <c r="AO198" s="974">
        <v>0</v>
      </c>
      <c r="AP198" s="974">
        <v>0</v>
      </c>
      <c r="AQ198" s="974">
        <v>0</v>
      </c>
      <c r="AR198" s="974">
        <v>0</v>
      </c>
      <c r="AS198" s="974">
        <v>0</v>
      </c>
      <c r="AT198" s="974">
        <v>0</v>
      </c>
      <c r="AU198" s="974">
        <v>0</v>
      </c>
      <c r="AV198" s="974">
        <v>0</v>
      </c>
      <c r="AW198" s="1028">
        <v>0</v>
      </c>
      <c r="AX198" s="1059"/>
      <c r="AY198" s="973">
        <v>0</v>
      </c>
      <c r="AZ198" s="1059"/>
      <c r="BA198" s="1059"/>
      <c r="BB198" s="1030">
        <v>0</v>
      </c>
      <c r="BC198" s="1049">
        <v>0</v>
      </c>
      <c r="BD198" s="1059"/>
      <c r="BE198" s="1059"/>
    </row>
    <row r="199" spans="1:57" s="1048" customFormat="1" ht="33" customHeight="1">
      <c r="A199" s="963">
        <v>277</v>
      </c>
      <c r="B199" s="964"/>
      <c r="C199" s="963" t="s">
        <v>1287</v>
      </c>
      <c r="D199" s="1032" t="s">
        <v>1688</v>
      </c>
      <c r="E199" s="1072" t="s">
        <v>1689</v>
      </c>
      <c r="F199" s="1027" t="s">
        <v>1391</v>
      </c>
      <c r="G199" s="974">
        <v>6939286979.0100002</v>
      </c>
      <c r="H199" s="974">
        <v>0</v>
      </c>
      <c r="I199" s="974">
        <v>0</v>
      </c>
      <c r="J199" s="974">
        <v>0</v>
      </c>
      <c r="K199" s="974">
        <v>0</v>
      </c>
      <c r="L199" s="974">
        <v>0</v>
      </c>
      <c r="M199" s="974">
        <v>0</v>
      </c>
      <c r="N199" s="974">
        <v>0</v>
      </c>
      <c r="O199" s="974">
        <v>0</v>
      </c>
      <c r="P199" s="974">
        <v>0</v>
      </c>
      <c r="Q199" s="974">
        <v>0</v>
      </c>
      <c r="R199" s="974">
        <v>0</v>
      </c>
      <c r="S199" s="974">
        <v>0</v>
      </c>
      <c r="T199" s="974">
        <v>0</v>
      </c>
      <c r="U199" s="974">
        <v>0</v>
      </c>
      <c r="V199" s="974">
        <v>0</v>
      </c>
      <c r="W199" s="974">
        <v>0</v>
      </c>
      <c r="X199" s="974">
        <v>0</v>
      </c>
      <c r="Y199" s="974">
        <v>0</v>
      </c>
      <c r="Z199" s="974">
        <v>0</v>
      </c>
      <c r="AA199" s="974">
        <v>0</v>
      </c>
      <c r="AB199" s="974">
        <v>0</v>
      </c>
      <c r="AC199" s="974">
        <v>0</v>
      </c>
      <c r="AD199" s="974">
        <v>0</v>
      </c>
      <c r="AE199" s="974">
        <v>0</v>
      </c>
      <c r="AF199" s="974">
        <v>575993948</v>
      </c>
      <c r="AG199" s="974">
        <v>0</v>
      </c>
      <c r="AH199" s="974">
        <v>0</v>
      </c>
      <c r="AI199" s="974">
        <v>0</v>
      </c>
      <c r="AJ199" s="974">
        <v>0</v>
      </c>
      <c r="AK199" s="974">
        <v>0</v>
      </c>
      <c r="AL199" s="974">
        <v>0</v>
      </c>
      <c r="AM199" s="974">
        <v>0</v>
      </c>
      <c r="AN199" s="974">
        <v>0</v>
      </c>
      <c r="AO199" s="974">
        <v>0</v>
      </c>
      <c r="AP199" s="974">
        <v>0</v>
      </c>
      <c r="AQ199" s="974">
        <v>0</v>
      </c>
      <c r="AR199" s="974">
        <v>0</v>
      </c>
      <c r="AS199" s="974">
        <v>0</v>
      </c>
      <c r="AT199" s="974">
        <v>0</v>
      </c>
      <c r="AU199" s="974">
        <v>0</v>
      </c>
      <c r="AV199" s="974">
        <v>7515280927.0100002</v>
      </c>
      <c r="AW199" s="1028">
        <v>0</v>
      </c>
      <c r="AX199" s="1059"/>
      <c r="AY199" s="973">
        <v>6876929306.0100002</v>
      </c>
      <c r="AZ199" s="1059"/>
      <c r="BA199" s="1059"/>
      <c r="BB199" s="1030">
        <v>7515280927.0100002</v>
      </c>
      <c r="BC199" s="1049">
        <v>638351621</v>
      </c>
      <c r="BD199" s="1059"/>
      <c r="BE199" s="1059"/>
    </row>
    <row r="200" spans="1:57" s="1048" customFormat="1" ht="33" customHeight="1">
      <c r="A200" s="963">
        <v>279</v>
      </c>
      <c r="B200" s="964"/>
      <c r="C200" s="963" t="s">
        <v>1287</v>
      </c>
      <c r="D200" s="1032" t="s">
        <v>1690</v>
      </c>
      <c r="E200" s="1072" t="s">
        <v>1691</v>
      </c>
      <c r="F200" s="1027" t="s">
        <v>1391</v>
      </c>
      <c r="G200" s="974">
        <v>163852734.91999999</v>
      </c>
      <c r="H200" s="974">
        <v>0</v>
      </c>
      <c r="I200" s="974">
        <v>0</v>
      </c>
      <c r="J200" s="974">
        <v>0</v>
      </c>
      <c r="K200" s="974">
        <v>0</v>
      </c>
      <c r="L200" s="974">
        <v>0</v>
      </c>
      <c r="M200" s="974">
        <v>0</v>
      </c>
      <c r="N200" s="974">
        <v>0</v>
      </c>
      <c r="O200" s="974">
        <v>0</v>
      </c>
      <c r="P200" s="974">
        <v>0</v>
      </c>
      <c r="Q200" s="974">
        <v>0</v>
      </c>
      <c r="R200" s="974">
        <v>0</v>
      </c>
      <c r="S200" s="974">
        <v>0</v>
      </c>
      <c r="T200" s="974">
        <v>0</v>
      </c>
      <c r="U200" s="974">
        <v>0</v>
      </c>
      <c r="V200" s="974">
        <v>0</v>
      </c>
      <c r="W200" s="974">
        <v>0</v>
      </c>
      <c r="X200" s="974">
        <v>0</v>
      </c>
      <c r="Y200" s="974">
        <v>0</v>
      </c>
      <c r="Z200" s="974">
        <v>0</v>
      </c>
      <c r="AA200" s="974">
        <v>0</v>
      </c>
      <c r="AB200" s="974">
        <v>0</v>
      </c>
      <c r="AC200" s="974">
        <v>0</v>
      </c>
      <c r="AD200" s="974">
        <v>0</v>
      </c>
      <c r="AE200" s="974">
        <v>0</v>
      </c>
      <c r="AF200" s="974">
        <v>0</v>
      </c>
      <c r="AG200" s="974">
        <v>0</v>
      </c>
      <c r="AH200" s="974">
        <v>0</v>
      </c>
      <c r="AI200" s="974">
        <v>0</v>
      </c>
      <c r="AJ200" s="974">
        <v>0</v>
      </c>
      <c r="AK200" s="974">
        <v>0</v>
      </c>
      <c r="AL200" s="974">
        <v>0</v>
      </c>
      <c r="AM200" s="974">
        <v>0</v>
      </c>
      <c r="AN200" s="974">
        <v>0</v>
      </c>
      <c r="AO200" s="974">
        <v>0</v>
      </c>
      <c r="AP200" s="974">
        <v>0</v>
      </c>
      <c r="AQ200" s="974">
        <v>0</v>
      </c>
      <c r="AR200" s="974">
        <v>0</v>
      </c>
      <c r="AS200" s="974">
        <v>0</v>
      </c>
      <c r="AT200" s="974">
        <v>0</v>
      </c>
      <c r="AU200" s="974">
        <v>0</v>
      </c>
      <c r="AV200" s="974">
        <v>163852734.91999999</v>
      </c>
      <c r="AW200" s="1028">
        <v>0</v>
      </c>
      <c r="AX200" s="1059"/>
      <c r="AY200" s="973">
        <v>163852257.91999999</v>
      </c>
      <c r="AZ200" s="1059"/>
      <c r="BA200" s="1059"/>
      <c r="BB200" s="1030">
        <v>163852734.91999999</v>
      </c>
      <c r="BC200" s="1049">
        <v>477</v>
      </c>
      <c r="BD200" s="1059"/>
      <c r="BE200" s="1059"/>
    </row>
    <row r="201" spans="1:57" s="1048" customFormat="1" ht="33" customHeight="1">
      <c r="A201" s="963">
        <v>281</v>
      </c>
      <c r="B201" s="964"/>
      <c r="C201" s="963" t="s">
        <v>1287</v>
      </c>
      <c r="D201" s="1032" t="s">
        <v>1692</v>
      </c>
      <c r="E201" s="1072" t="s">
        <v>1693</v>
      </c>
      <c r="F201" s="1027" t="s">
        <v>1391</v>
      </c>
      <c r="G201" s="974">
        <v>1053008222.99</v>
      </c>
      <c r="H201" s="974">
        <v>0</v>
      </c>
      <c r="I201" s="974">
        <v>0</v>
      </c>
      <c r="J201" s="974">
        <v>0</v>
      </c>
      <c r="K201" s="974">
        <v>0</v>
      </c>
      <c r="L201" s="974">
        <v>0</v>
      </c>
      <c r="M201" s="974">
        <v>0</v>
      </c>
      <c r="N201" s="974">
        <v>0</v>
      </c>
      <c r="O201" s="974">
        <v>0</v>
      </c>
      <c r="P201" s="974">
        <v>0</v>
      </c>
      <c r="Q201" s="974">
        <v>0</v>
      </c>
      <c r="R201" s="974">
        <v>0</v>
      </c>
      <c r="S201" s="974">
        <v>0</v>
      </c>
      <c r="T201" s="974">
        <v>0</v>
      </c>
      <c r="U201" s="974">
        <v>0</v>
      </c>
      <c r="V201" s="974">
        <v>0</v>
      </c>
      <c r="W201" s="974">
        <v>0</v>
      </c>
      <c r="X201" s="974">
        <v>0</v>
      </c>
      <c r="Y201" s="974">
        <v>0</v>
      </c>
      <c r="Z201" s="974">
        <v>0</v>
      </c>
      <c r="AA201" s="974">
        <v>0</v>
      </c>
      <c r="AB201" s="974">
        <v>0</v>
      </c>
      <c r="AC201" s="974">
        <v>0</v>
      </c>
      <c r="AD201" s="974">
        <v>0</v>
      </c>
      <c r="AE201" s="974">
        <v>0</v>
      </c>
      <c r="AF201" s="974">
        <v>0</v>
      </c>
      <c r="AG201" s="974">
        <v>0</v>
      </c>
      <c r="AH201" s="974">
        <v>0</v>
      </c>
      <c r="AI201" s="974">
        <v>0</v>
      </c>
      <c r="AJ201" s="974">
        <v>0</v>
      </c>
      <c r="AK201" s="974">
        <v>0</v>
      </c>
      <c r="AL201" s="974">
        <v>0</v>
      </c>
      <c r="AM201" s="974">
        <v>0</v>
      </c>
      <c r="AN201" s="974">
        <v>0</v>
      </c>
      <c r="AO201" s="974">
        <v>0</v>
      </c>
      <c r="AP201" s="974">
        <v>0</v>
      </c>
      <c r="AQ201" s="974">
        <v>0</v>
      </c>
      <c r="AR201" s="974">
        <v>0</v>
      </c>
      <c r="AS201" s="974">
        <v>0</v>
      </c>
      <c r="AT201" s="974">
        <v>0</v>
      </c>
      <c r="AU201" s="974">
        <v>0</v>
      </c>
      <c r="AV201" s="974">
        <v>1053008222.99</v>
      </c>
      <c r="AW201" s="1028">
        <v>0</v>
      </c>
      <c r="AX201" s="1059"/>
      <c r="AY201" s="973">
        <v>1053008222.99</v>
      </c>
      <c r="AZ201" s="1059"/>
      <c r="BA201" s="1059"/>
      <c r="BB201" s="1030">
        <v>1053008222.99</v>
      </c>
      <c r="BC201" s="1049">
        <v>0</v>
      </c>
      <c r="BD201" s="1059"/>
      <c r="BE201" s="1059"/>
    </row>
    <row r="202" spans="1:57" s="1048" customFormat="1" ht="33" customHeight="1">
      <c r="A202" s="963">
        <v>283</v>
      </c>
      <c r="B202" s="964"/>
      <c r="C202" s="963" t="s">
        <v>1287</v>
      </c>
      <c r="D202" s="1032" t="s">
        <v>1694</v>
      </c>
      <c r="E202" s="1072" t="s">
        <v>1695</v>
      </c>
      <c r="F202" s="1027" t="s">
        <v>1391</v>
      </c>
      <c r="G202" s="974">
        <v>0</v>
      </c>
      <c r="H202" s="974">
        <v>0</v>
      </c>
      <c r="I202" s="974">
        <v>0</v>
      </c>
      <c r="J202" s="974">
        <v>0</v>
      </c>
      <c r="K202" s="974">
        <v>0</v>
      </c>
      <c r="L202" s="974">
        <v>0</v>
      </c>
      <c r="M202" s="974">
        <v>0</v>
      </c>
      <c r="N202" s="974">
        <v>0</v>
      </c>
      <c r="O202" s="974">
        <v>0</v>
      </c>
      <c r="P202" s="974">
        <v>0</v>
      </c>
      <c r="Q202" s="974">
        <v>0</v>
      </c>
      <c r="R202" s="974">
        <v>0</v>
      </c>
      <c r="S202" s="974">
        <v>0</v>
      </c>
      <c r="T202" s="974">
        <v>0</v>
      </c>
      <c r="U202" s="974">
        <v>0</v>
      </c>
      <c r="V202" s="974">
        <v>0</v>
      </c>
      <c r="W202" s="974">
        <v>0</v>
      </c>
      <c r="X202" s="974">
        <v>0</v>
      </c>
      <c r="Y202" s="974">
        <v>0</v>
      </c>
      <c r="Z202" s="974">
        <v>0</v>
      </c>
      <c r="AA202" s="974">
        <v>0</v>
      </c>
      <c r="AB202" s="974">
        <v>0</v>
      </c>
      <c r="AC202" s="974">
        <v>0</v>
      </c>
      <c r="AD202" s="974">
        <v>0</v>
      </c>
      <c r="AE202" s="974">
        <v>0</v>
      </c>
      <c r="AF202" s="974">
        <v>0</v>
      </c>
      <c r="AG202" s="974">
        <v>0</v>
      </c>
      <c r="AH202" s="974">
        <v>0</v>
      </c>
      <c r="AI202" s="974">
        <v>0</v>
      </c>
      <c r="AJ202" s="974">
        <v>0</v>
      </c>
      <c r="AK202" s="974">
        <v>0</v>
      </c>
      <c r="AL202" s="974">
        <v>0</v>
      </c>
      <c r="AM202" s="974">
        <v>0</v>
      </c>
      <c r="AN202" s="974">
        <v>0</v>
      </c>
      <c r="AO202" s="974">
        <v>0</v>
      </c>
      <c r="AP202" s="974">
        <v>0</v>
      </c>
      <c r="AQ202" s="974">
        <v>0</v>
      </c>
      <c r="AR202" s="974">
        <v>0</v>
      </c>
      <c r="AS202" s="974">
        <v>0</v>
      </c>
      <c r="AT202" s="974">
        <v>0</v>
      </c>
      <c r="AU202" s="974">
        <v>0</v>
      </c>
      <c r="AV202" s="974">
        <v>0</v>
      </c>
      <c r="AW202" s="1028">
        <v>0</v>
      </c>
      <c r="AX202" s="1059"/>
      <c r="AY202" s="973">
        <v>0</v>
      </c>
      <c r="AZ202" s="1059"/>
      <c r="BA202" s="1059"/>
      <c r="BB202" s="1030">
        <v>0</v>
      </c>
      <c r="BC202" s="1049">
        <v>0</v>
      </c>
      <c r="BD202" s="1059"/>
      <c r="BE202" s="1059"/>
    </row>
    <row r="203" spans="1:57" s="1048" customFormat="1" ht="33" customHeight="1">
      <c r="A203" s="963">
        <v>286</v>
      </c>
      <c r="B203" s="964"/>
      <c r="C203" s="963" t="s">
        <v>1287</v>
      </c>
      <c r="D203" s="1034" t="s">
        <v>1696</v>
      </c>
      <c r="E203" s="1072" t="s">
        <v>1697</v>
      </c>
      <c r="F203" s="1027" t="s">
        <v>1391</v>
      </c>
      <c r="G203" s="974">
        <v>0</v>
      </c>
      <c r="H203" s="974">
        <v>0</v>
      </c>
      <c r="I203" s="974">
        <v>0</v>
      </c>
      <c r="J203" s="974">
        <v>0</v>
      </c>
      <c r="K203" s="974">
        <v>0</v>
      </c>
      <c r="L203" s="974">
        <v>0</v>
      </c>
      <c r="M203" s="974">
        <v>0</v>
      </c>
      <c r="N203" s="974">
        <v>0</v>
      </c>
      <c r="O203" s="974">
        <v>0</v>
      </c>
      <c r="P203" s="974">
        <v>0</v>
      </c>
      <c r="Q203" s="974">
        <v>0</v>
      </c>
      <c r="R203" s="974">
        <v>0</v>
      </c>
      <c r="S203" s="974">
        <v>0</v>
      </c>
      <c r="T203" s="974">
        <v>0</v>
      </c>
      <c r="U203" s="974">
        <v>0</v>
      </c>
      <c r="V203" s="974">
        <v>0</v>
      </c>
      <c r="W203" s="974">
        <v>0</v>
      </c>
      <c r="X203" s="974">
        <v>0</v>
      </c>
      <c r="Y203" s="974">
        <v>0</v>
      </c>
      <c r="Z203" s="974">
        <v>0</v>
      </c>
      <c r="AA203" s="974">
        <v>0</v>
      </c>
      <c r="AB203" s="974">
        <v>0</v>
      </c>
      <c r="AC203" s="974">
        <v>0</v>
      </c>
      <c r="AD203" s="974">
        <v>0</v>
      </c>
      <c r="AE203" s="974">
        <v>0</v>
      </c>
      <c r="AF203" s="974">
        <v>0</v>
      </c>
      <c r="AG203" s="974">
        <v>0</v>
      </c>
      <c r="AH203" s="974">
        <v>0</v>
      </c>
      <c r="AI203" s="974">
        <v>0</v>
      </c>
      <c r="AJ203" s="974">
        <v>0</v>
      </c>
      <c r="AK203" s="974">
        <v>0</v>
      </c>
      <c r="AL203" s="974">
        <v>0</v>
      </c>
      <c r="AM203" s="974">
        <v>0</v>
      </c>
      <c r="AN203" s="974">
        <v>0</v>
      </c>
      <c r="AO203" s="974">
        <v>0</v>
      </c>
      <c r="AP203" s="974">
        <v>0</v>
      </c>
      <c r="AQ203" s="974">
        <v>0</v>
      </c>
      <c r="AR203" s="974">
        <v>0</v>
      </c>
      <c r="AS203" s="974">
        <v>0</v>
      </c>
      <c r="AT203" s="974">
        <v>0</v>
      </c>
      <c r="AU203" s="974">
        <v>0</v>
      </c>
      <c r="AV203" s="974">
        <v>0</v>
      </c>
      <c r="AW203" s="1028">
        <v>0</v>
      </c>
      <c r="AX203" s="1059"/>
      <c r="AY203" s="973">
        <v>-111189149.34999999</v>
      </c>
      <c r="AZ203" s="1059"/>
      <c r="BA203" s="1059"/>
      <c r="BB203" s="1030">
        <v>0</v>
      </c>
      <c r="BC203" s="1049">
        <v>111189149.34999999</v>
      </c>
      <c r="BD203" s="1059"/>
      <c r="BE203" s="1059"/>
    </row>
    <row r="204" spans="1:57" s="1048" customFormat="1" ht="33" customHeight="1">
      <c r="A204" s="963">
        <v>288</v>
      </c>
      <c r="B204" s="964"/>
      <c r="C204" s="963" t="s">
        <v>1287</v>
      </c>
      <c r="D204" s="1034" t="s">
        <v>1698</v>
      </c>
      <c r="E204" s="1072" t="s">
        <v>1699</v>
      </c>
      <c r="F204" s="1027" t="s">
        <v>1391</v>
      </c>
      <c r="G204" s="974">
        <v>4484569546.4300003</v>
      </c>
      <c r="H204" s="974">
        <v>0</v>
      </c>
      <c r="I204" s="974">
        <v>0</v>
      </c>
      <c r="J204" s="974">
        <v>0</v>
      </c>
      <c r="K204" s="974">
        <v>0</v>
      </c>
      <c r="L204" s="974">
        <v>0</v>
      </c>
      <c r="M204" s="974">
        <v>0</v>
      </c>
      <c r="N204" s="974">
        <v>0</v>
      </c>
      <c r="O204" s="974">
        <v>0</v>
      </c>
      <c r="P204" s="974">
        <v>0</v>
      </c>
      <c r="Q204" s="974">
        <v>0</v>
      </c>
      <c r="R204" s="974">
        <v>0</v>
      </c>
      <c r="S204" s="974">
        <v>0</v>
      </c>
      <c r="T204" s="974">
        <v>0</v>
      </c>
      <c r="U204" s="974">
        <v>0</v>
      </c>
      <c r="V204" s="974">
        <v>0</v>
      </c>
      <c r="W204" s="974">
        <v>0</v>
      </c>
      <c r="X204" s="974">
        <v>0</v>
      </c>
      <c r="Y204" s="974">
        <v>0</v>
      </c>
      <c r="Z204" s="974">
        <v>0</v>
      </c>
      <c r="AA204" s="974">
        <v>0</v>
      </c>
      <c r="AB204" s="974">
        <v>0</v>
      </c>
      <c r="AC204" s="974">
        <v>0</v>
      </c>
      <c r="AD204" s="974">
        <v>0</v>
      </c>
      <c r="AE204" s="974">
        <v>0</v>
      </c>
      <c r="AF204" s="974">
        <v>0</v>
      </c>
      <c r="AG204" s="974">
        <v>0</v>
      </c>
      <c r="AH204" s="974">
        <v>0</v>
      </c>
      <c r="AI204" s="974">
        <v>0</v>
      </c>
      <c r="AJ204" s="974">
        <v>0</v>
      </c>
      <c r="AK204" s="974">
        <v>0</v>
      </c>
      <c r="AL204" s="974">
        <v>0</v>
      </c>
      <c r="AM204" s="974">
        <v>0</v>
      </c>
      <c r="AN204" s="974">
        <v>0</v>
      </c>
      <c r="AO204" s="974">
        <v>0</v>
      </c>
      <c r="AP204" s="974">
        <v>0</v>
      </c>
      <c r="AQ204" s="974">
        <v>0</v>
      </c>
      <c r="AR204" s="974">
        <v>0</v>
      </c>
      <c r="AS204" s="974">
        <v>0</v>
      </c>
      <c r="AT204" s="974">
        <v>0</v>
      </c>
      <c r="AU204" s="974">
        <v>0</v>
      </c>
      <c r="AV204" s="974">
        <v>4484569546.4300003</v>
      </c>
      <c r="AW204" s="1028">
        <v>0</v>
      </c>
      <c r="AX204" s="963"/>
      <c r="AY204" s="973">
        <v>5171753275.8699999</v>
      </c>
      <c r="AZ204" s="963"/>
      <c r="BA204" s="963"/>
      <c r="BB204" s="1030">
        <v>4484569546.4300003</v>
      </c>
      <c r="BC204" s="1049">
        <v>-687183729.43999958</v>
      </c>
      <c r="BD204" s="963"/>
      <c r="BE204" s="963"/>
    </row>
    <row r="205" spans="1:57" s="1058" customFormat="1" ht="33" customHeight="1">
      <c r="A205" s="963">
        <v>292</v>
      </c>
      <c r="B205" s="964">
        <v>267</v>
      </c>
      <c r="C205" s="963" t="s">
        <v>1287</v>
      </c>
      <c r="D205" s="1034" t="s">
        <v>1700</v>
      </c>
      <c r="E205" s="1072" t="s">
        <v>1701</v>
      </c>
      <c r="F205" s="1073" t="s">
        <v>1391</v>
      </c>
      <c r="G205" s="974">
        <v>414777321.13</v>
      </c>
      <c r="H205" s="974">
        <v>0</v>
      </c>
      <c r="I205" s="974">
        <v>0</v>
      </c>
      <c r="J205" s="974">
        <v>0</v>
      </c>
      <c r="K205" s="974">
        <v>0</v>
      </c>
      <c r="L205" s="974">
        <v>0</v>
      </c>
      <c r="M205" s="974">
        <v>0</v>
      </c>
      <c r="N205" s="974">
        <v>0</v>
      </c>
      <c r="O205" s="974">
        <v>0</v>
      </c>
      <c r="P205" s="974">
        <v>0</v>
      </c>
      <c r="Q205" s="974">
        <v>0</v>
      </c>
      <c r="R205" s="974">
        <v>0</v>
      </c>
      <c r="S205" s="974">
        <v>0</v>
      </c>
      <c r="T205" s="974">
        <v>0</v>
      </c>
      <c r="U205" s="974">
        <v>0</v>
      </c>
      <c r="V205" s="974">
        <v>0</v>
      </c>
      <c r="W205" s="974">
        <v>0</v>
      </c>
      <c r="X205" s="974">
        <v>0</v>
      </c>
      <c r="Y205" s="974">
        <v>0</v>
      </c>
      <c r="Z205" s="974">
        <v>0</v>
      </c>
      <c r="AA205" s="974">
        <v>0</v>
      </c>
      <c r="AB205" s="974">
        <v>0</v>
      </c>
      <c r="AC205" s="974">
        <v>0</v>
      </c>
      <c r="AD205" s="974">
        <v>0</v>
      </c>
      <c r="AE205" s="974">
        <v>0</v>
      </c>
      <c r="AF205" s="974">
        <v>0</v>
      </c>
      <c r="AG205" s="974">
        <v>0</v>
      </c>
      <c r="AH205" s="974">
        <v>0</v>
      </c>
      <c r="AI205" s="974">
        <v>0</v>
      </c>
      <c r="AJ205" s="974">
        <v>0</v>
      </c>
      <c r="AK205" s="974">
        <v>0</v>
      </c>
      <c r="AL205" s="974">
        <v>0</v>
      </c>
      <c r="AM205" s="974">
        <v>0</v>
      </c>
      <c r="AN205" s="974">
        <v>0</v>
      </c>
      <c r="AO205" s="974">
        <v>0</v>
      </c>
      <c r="AP205" s="974">
        <v>0</v>
      </c>
      <c r="AQ205" s="974">
        <v>0</v>
      </c>
      <c r="AR205" s="974">
        <v>0</v>
      </c>
      <c r="AS205" s="974">
        <v>0</v>
      </c>
      <c r="AT205" s="974">
        <v>0</v>
      </c>
      <c r="AU205" s="974">
        <v>0</v>
      </c>
      <c r="AV205" s="974">
        <v>414777321.13</v>
      </c>
      <c r="AW205" s="1028">
        <v>0</v>
      </c>
      <c r="AX205" s="963"/>
      <c r="AY205" s="973">
        <v>-414778486.13</v>
      </c>
      <c r="AZ205" s="963"/>
      <c r="BA205" s="963"/>
      <c r="BB205" s="1030">
        <v>414777321.13</v>
      </c>
      <c r="BC205" s="1031">
        <v>-1165</v>
      </c>
      <c r="BD205" s="963"/>
      <c r="BE205" s="963"/>
    </row>
    <row r="206" spans="1:57" s="1058" customFormat="1" ht="33" customHeight="1">
      <c r="A206" s="963">
        <v>294</v>
      </c>
      <c r="B206" s="964">
        <v>269</v>
      </c>
      <c r="C206" s="963" t="s">
        <v>1287</v>
      </c>
      <c r="D206" s="1034" t="s">
        <v>1702</v>
      </c>
      <c r="E206" s="1072" t="s">
        <v>1703</v>
      </c>
      <c r="F206" s="1073" t="s">
        <v>1391</v>
      </c>
      <c r="G206" s="974">
        <v>0</v>
      </c>
      <c r="H206" s="974">
        <v>0</v>
      </c>
      <c r="I206" s="974">
        <v>0</v>
      </c>
      <c r="J206" s="974">
        <v>0</v>
      </c>
      <c r="K206" s="974">
        <v>0</v>
      </c>
      <c r="L206" s="974">
        <v>0</v>
      </c>
      <c r="M206" s="974">
        <v>0</v>
      </c>
      <c r="N206" s="974">
        <v>0</v>
      </c>
      <c r="O206" s="974">
        <v>0</v>
      </c>
      <c r="P206" s="974">
        <v>0</v>
      </c>
      <c r="Q206" s="974">
        <v>0</v>
      </c>
      <c r="R206" s="974">
        <v>0</v>
      </c>
      <c r="S206" s="974">
        <v>0</v>
      </c>
      <c r="T206" s="974">
        <v>0</v>
      </c>
      <c r="U206" s="974">
        <v>0</v>
      </c>
      <c r="V206" s="974">
        <v>0</v>
      </c>
      <c r="W206" s="974">
        <v>0</v>
      </c>
      <c r="X206" s="974">
        <v>0</v>
      </c>
      <c r="Y206" s="974">
        <v>0</v>
      </c>
      <c r="Z206" s="974">
        <v>0</v>
      </c>
      <c r="AA206" s="974">
        <v>0</v>
      </c>
      <c r="AB206" s="974">
        <v>0</v>
      </c>
      <c r="AC206" s="974">
        <v>0</v>
      </c>
      <c r="AD206" s="974">
        <v>0</v>
      </c>
      <c r="AE206" s="974">
        <v>0</v>
      </c>
      <c r="AF206" s="974">
        <v>0</v>
      </c>
      <c r="AG206" s="974">
        <v>0</v>
      </c>
      <c r="AH206" s="974">
        <v>0</v>
      </c>
      <c r="AI206" s="974">
        <v>0</v>
      </c>
      <c r="AJ206" s="974">
        <v>0</v>
      </c>
      <c r="AK206" s="974">
        <v>0</v>
      </c>
      <c r="AL206" s="974">
        <v>0</v>
      </c>
      <c r="AM206" s="974">
        <v>0</v>
      </c>
      <c r="AN206" s="974">
        <v>0</v>
      </c>
      <c r="AO206" s="974">
        <v>0</v>
      </c>
      <c r="AP206" s="974">
        <v>0</v>
      </c>
      <c r="AQ206" s="974">
        <v>0</v>
      </c>
      <c r="AR206" s="974">
        <v>0</v>
      </c>
      <c r="AS206" s="974">
        <v>0</v>
      </c>
      <c r="AT206" s="974">
        <v>0</v>
      </c>
      <c r="AU206" s="974">
        <v>0</v>
      </c>
      <c r="AV206" s="974">
        <v>0</v>
      </c>
      <c r="AW206" s="1028">
        <v>0</v>
      </c>
      <c r="AX206" s="963"/>
      <c r="AY206" s="973">
        <v>0</v>
      </c>
      <c r="AZ206" s="963"/>
      <c r="BA206" s="963"/>
      <c r="BB206" s="1030">
        <v>0</v>
      </c>
      <c r="BC206" s="1031">
        <v>0</v>
      </c>
      <c r="BD206" s="963"/>
      <c r="BE206" s="963"/>
    </row>
    <row r="207" spans="1:57" s="1058" customFormat="1" ht="33" customHeight="1">
      <c r="A207" s="963">
        <v>296</v>
      </c>
      <c r="B207" s="964">
        <v>271</v>
      </c>
      <c r="C207" s="963" t="s">
        <v>1287</v>
      </c>
      <c r="D207" s="1034" t="s">
        <v>1704</v>
      </c>
      <c r="E207" s="1072" t="s">
        <v>1705</v>
      </c>
      <c r="F207" s="1073" t="s">
        <v>1391</v>
      </c>
      <c r="G207" s="974">
        <v>0</v>
      </c>
      <c r="H207" s="974">
        <v>0</v>
      </c>
      <c r="I207" s="974">
        <v>0</v>
      </c>
      <c r="J207" s="974">
        <v>0</v>
      </c>
      <c r="K207" s="974">
        <v>0</v>
      </c>
      <c r="L207" s="974">
        <v>0</v>
      </c>
      <c r="M207" s="974">
        <v>0</v>
      </c>
      <c r="N207" s="974">
        <v>0</v>
      </c>
      <c r="O207" s="974">
        <v>0</v>
      </c>
      <c r="P207" s="974">
        <v>0</v>
      </c>
      <c r="Q207" s="974">
        <v>0</v>
      </c>
      <c r="R207" s="974">
        <v>0</v>
      </c>
      <c r="S207" s="974">
        <v>0</v>
      </c>
      <c r="T207" s="974">
        <v>0</v>
      </c>
      <c r="U207" s="974">
        <v>0</v>
      </c>
      <c r="V207" s="974">
        <v>0</v>
      </c>
      <c r="W207" s="974">
        <v>0</v>
      </c>
      <c r="X207" s="974">
        <v>0</v>
      </c>
      <c r="Y207" s="974">
        <v>0</v>
      </c>
      <c r="Z207" s="974">
        <v>0</v>
      </c>
      <c r="AA207" s="974">
        <v>0</v>
      </c>
      <c r="AB207" s="974">
        <v>0</v>
      </c>
      <c r="AC207" s="974">
        <v>0</v>
      </c>
      <c r="AD207" s="974">
        <v>0</v>
      </c>
      <c r="AE207" s="974">
        <v>0</v>
      </c>
      <c r="AF207" s="974">
        <v>0</v>
      </c>
      <c r="AG207" s="974">
        <v>0</v>
      </c>
      <c r="AH207" s="974">
        <v>0</v>
      </c>
      <c r="AI207" s="974">
        <v>0</v>
      </c>
      <c r="AJ207" s="974">
        <v>0</v>
      </c>
      <c r="AK207" s="974">
        <v>0</v>
      </c>
      <c r="AL207" s="974">
        <v>0</v>
      </c>
      <c r="AM207" s="974">
        <v>0</v>
      </c>
      <c r="AN207" s="974">
        <v>0</v>
      </c>
      <c r="AO207" s="974">
        <v>0</v>
      </c>
      <c r="AP207" s="974">
        <v>0</v>
      </c>
      <c r="AQ207" s="974">
        <v>0</v>
      </c>
      <c r="AR207" s="974">
        <v>0</v>
      </c>
      <c r="AS207" s="974">
        <v>0</v>
      </c>
      <c r="AT207" s="974">
        <v>0</v>
      </c>
      <c r="AU207" s="974">
        <v>0</v>
      </c>
      <c r="AV207" s="974">
        <v>0</v>
      </c>
      <c r="AW207" s="1028">
        <v>0</v>
      </c>
      <c r="AX207" s="963"/>
      <c r="AY207" s="973">
        <v>0</v>
      </c>
      <c r="AZ207" s="963"/>
      <c r="BA207" s="963"/>
      <c r="BB207" s="1030">
        <v>0</v>
      </c>
      <c r="BC207" s="1031">
        <v>0</v>
      </c>
      <c r="BD207" s="963"/>
      <c r="BE207" s="963"/>
    </row>
    <row r="208" spans="1:57" s="1058" customFormat="1" ht="33" customHeight="1">
      <c r="A208" s="963">
        <v>298</v>
      </c>
      <c r="B208" s="964">
        <v>273</v>
      </c>
      <c r="C208" s="963" t="s">
        <v>1287</v>
      </c>
      <c r="D208" s="1034" t="s">
        <v>1706</v>
      </c>
      <c r="E208" s="1072" t="s">
        <v>1707</v>
      </c>
      <c r="F208" s="1073" t="s">
        <v>1391</v>
      </c>
      <c r="G208" s="974">
        <v>0</v>
      </c>
      <c r="H208" s="974">
        <v>0</v>
      </c>
      <c r="I208" s="974">
        <v>0</v>
      </c>
      <c r="J208" s="974">
        <v>0</v>
      </c>
      <c r="K208" s="974">
        <v>0</v>
      </c>
      <c r="L208" s="974">
        <v>0</v>
      </c>
      <c r="M208" s="974">
        <v>0</v>
      </c>
      <c r="N208" s="974">
        <v>0</v>
      </c>
      <c r="O208" s="974">
        <v>0</v>
      </c>
      <c r="P208" s="974">
        <v>0</v>
      </c>
      <c r="Q208" s="974">
        <v>0</v>
      </c>
      <c r="R208" s="974">
        <v>0</v>
      </c>
      <c r="S208" s="974">
        <v>0</v>
      </c>
      <c r="T208" s="974">
        <v>0</v>
      </c>
      <c r="U208" s="974">
        <v>0</v>
      </c>
      <c r="V208" s="974">
        <v>0</v>
      </c>
      <c r="W208" s="974">
        <v>0</v>
      </c>
      <c r="X208" s="974">
        <v>0</v>
      </c>
      <c r="Y208" s="974">
        <v>0</v>
      </c>
      <c r="Z208" s="974">
        <v>0</v>
      </c>
      <c r="AA208" s="974">
        <v>0</v>
      </c>
      <c r="AB208" s="974">
        <v>0</v>
      </c>
      <c r="AC208" s="974">
        <v>0</v>
      </c>
      <c r="AD208" s="974">
        <v>0</v>
      </c>
      <c r="AE208" s="974">
        <v>0</v>
      </c>
      <c r="AF208" s="974">
        <v>0</v>
      </c>
      <c r="AG208" s="974">
        <v>0</v>
      </c>
      <c r="AH208" s="974">
        <v>0</v>
      </c>
      <c r="AI208" s="974">
        <v>0</v>
      </c>
      <c r="AJ208" s="974">
        <v>0</v>
      </c>
      <c r="AK208" s="974">
        <v>0</v>
      </c>
      <c r="AL208" s="974">
        <v>0</v>
      </c>
      <c r="AM208" s="974">
        <v>0</v>
      </c>
      <c r="AN208" s="974">
        <v>0</v>
      </c>
      <c r="AO208" s="974">
        <v>0</v>
      </c>
      <c r="AP208" s="974">
        <v>0</v>
      </c>
      <c r="AQ208" s="974">
        <v>0</v>
      </c>
      <c r="AR208" s="974">
        <v>0</v>
      </c>
      <c r="AS208" s="974">
        <v>0</v>
      </c>
      <c r="AT208" s="974">
        <v>0</v>
      </c>
      <c r="AU208" s="974">
        <v>0</v>
      </c>
      <c r="AV208" s="974">
        <v>0</v>
      </c>
      <c r="AW208" s="1028">
        <v>0</v>
      </c>
      <c r="AX208" s="963"/>
      <c r="AY208" s="973">
        <v>0</v>
      </c>
      <c r="AZ208" s="963"/>
      <c r="BA208" s="963"/>
      <c r="BB208" s="1030">
        <v>0</v>
      </c>
      <c r="BC208" s="1031">
        <v>0</v>
      </c>
      <c r="BD208" s="963"/>
      <c r="BE208" s="963"/>
    </row>
    <row r="209" spans="1:57" s="1058" customFormat="1" ht="33" customHeight="1">
      <c r="A209" s="963">
        <v>300</v>
      </c>
      <c r="B209" s="964">
        <v>275</v>
      </c>
      <c r="C209" s="963" t="s">
        <v>1287</v>
      </c>
      <c r="D209" s="1032" t="s">
        <v>1708</v>
      </c>
      <c r="E209" s="1072" t="s">
        <v>1709</v>
      </c>
      <c r="F209" s="1073" t="s">
        <v>1391</v>
      </c>
      <c r="G209" s="974">
        <v>1274224120.8099999</v>
      </c>
      <c r="H209" s="974">
        <v>0</v>
      </c>
      <c r="I209" s="974">
        <v>0</v>
      </c>
      <c r="J209" s="974">
        <v>0</v>
      </c>
      <c r="K209" s="974">
        <v>0</v>
      </c>
      <c r="L209" s="974">
        <v>0</v>
      </c>
      <c r="M209" s="974">
        <v>0</v>
      </c>
      <c r="N209" s="974">
        <v>0</v>
      </c>
      <c r="O209" s="974">
        <v>0</v>
      </c>
      <c r="P209" s="974">
        <v>0</v>
      </c>
      <c r="Q209" s="974">
        <v>0</v>
      </c>
      <c r="R209" s="974">
        <v>0</v>
      </c>
      <c r="S209" s="974">
        <v>0</v>
      </c>
      <c r="T209" s="974">
        <v>0</v>
      </c>
      <c r="U209" s="974">
        <v>0</v>
      </c>
      <c r="V209" s="974">
        <v>0</v>
      </c>
      <c r="W209" s="974">
        <v>0</v>
      </c>
      <c r="X209" s="974">
        <v>0</v>
      </c>
      <c r="Y209" s="974">
        <v>0</v>
      </c>
      <c r="Z209" s="974">
        <v>0</v>
      </c>
      <c r="AA209" s="974">
        <v>0</v>
      </c>
      <c r="AB209" s="974">
        <v>0</v>
      </c>
      <c r="AC209" s="974">
        <v>0</v>
      </c>
      <c r="AD209" s="974">
        <v>0</v>
      </c>
      <c r="AE209" s="974">
        <v>0</v>
      </c>
      <c r="AF209" s="974">
        <v>59225378</v>
      </c>
      <c r="AG209" s="974">
        <v>0</v>
      </c>
      <c r="AH209" s="974">
        <v>0</v>
      </c>
      <c r="AI209" s="974">
        <v>0</v>
      </c>
      <c r="AJ209" s="974">
        <v>0</v>
      </c>
      <c r="AK209" s="974">
        <v>0</v>
      </c>
      <c r="AL209" s="974">
        <v>0</v>
      </c>
      <c r="AM209" s="974">
        <v>0</v>
      </c>
      <c r="AN209" s="974">
        <v>0</v>
      </c>
      <c r="AO209" s="974">
        <v>0</v>
      </c>
      <c r="AP209" s="974">
        <v>0</v>
      </c>
      <c r="AQ209" s="974">
        <v>0</v>
      </c>
      <c r="AR209" s="974">
        <v>0</v>
      </c>
      <c r="AS209" s="974">
        <v>0</v>
      </c>
      <c r="AT209" s="974">
        <v>0</v>
      </c>
      <c r="AU209" s="974">
        <v>0</v>
      </c>
      <c r="AV209" s="974">
        <v>1333449498.8099999</v>
      </c>
      <c r="AW209" s="1028">
        <v>0</v>
      </c>
      <c r="AX209" s="963"/>
      <c r="AY209" s="973">
        <v>-1274224278.8099999</v>
      </c>
      <c r="AZ209" s="963"/>
      <c r="BA209" s="963"/>
      <c r="BB209" s="1030">
        <v>1333449498.8099999</v>
      </c>
      <c r="BC209" s="1031">
        <v>59225220</v>
      </c>
      <c r="BD209" s="963"/>
      <c r="BE209" s="963"/>
    </row>
    <row r="210" spans="1:57" s="1058" customFormat="1" ht="33" customHeight="1">
      <c r="A210" s="963">
        <v>302</v>
      </c>
      <c r="B210" s="964">
        <v>277</v>
      </c>
      <c r="C210" s="963" t="s">
        <v>1287</v>
      </c>
      <c r="D210" s="1032" t="s">
        <v>1710</v>
      </c>
      <c r="E210" s="1072" t="s">
        <v>1711</v>
      </c>
      <c r="F210" s="1073" t="s">
        <v>1391</v>
      </c>
      <c r="G210" s="974">
        <v>97059129.239999995</v>
      </c>
      <c r="H210" s="974">
        <v>0</v>
      </c>
      <c r="I210" s="974">
        <v>0</v>
      </c>
      <c r="J210" s="974">
        <v>0</v>
      </c>
      <c r="K210" s="974">
        <v>0</v>
      </c>
      <c r="L210" s="974">
        <v>0</v>
      </c>
      <c r="M210" s="974">
        <v>0</v>
      </c>
      <c r="N210" s="974">
        <v>0</v>
      </c>
      <c r="O210" s="974">
        <v>0</v>
      </c>
      <c r="P210" s="974">
        <v>0</v>
      </c>
      <c r="Q210" s="974">
        <v>0</v>
      </c>
      <c r="R210" s="974">
        <v>0</v>
      </c>
      <c r="S210" s="974">
        <v>0</v>
      </c>
      <c r="T210" s="974">
        <v>0</v>
      </c>
      <c r="U210" s="974">
        <v>0</v>
      </c>
      <c r="V210" s="974">
        <v>0</v>
      </c>
      <c r="W210" s="974">
        <v>0</v>
      </c>
      <c r="X210" s="974">
        <v>0</v>
      </c>
      <c r="Y210" s="974">
        <v>0</v>
      </c>
      <c r="Z210" s="974">
        <v>0</v>
      </c>
      <c r="AA210" s="974">
        <v>0</v>
      </c>
      <c r="AB210" s="974">
        <v>0</v>
      </c>
      <c r="AC210" s="974">
        <v>0</v>
      </c>
      <c r="AD210" s="974">
        <v>0</v>
      </c>
      <c r="AE210" s="974">
        <v>0</v>
      </c>
      <c r="AF210" s="974">
        <v>0</v>
      </c>
      <c r="AG210" s="974">
        <v>0</v>
      </c>
      <c r="AH210" s="974">
        <v>0</v>
      </c>
      <c r="AI210" s="974">
        <v>0</v>
      </c>
      <c r="AJ210" s="974">
        <v>0</v>
      </c>
      <c r="AK210" s="974">
        <v>0</v>
      </c>
      <c r="AL210" s="974">
        <v>0</v>
      </c>
      <c r="AM210" s="974">
        <v>0</v>
      </c>
      <c r="AN210" s="974">
        <v>0</v>
      </c>
      <c r="AO210" s="974">
        <v>0</v>
      </c>
      <c r="AP210" s="974">
        <v>0</v>
      </c>
      <c r="AQ210" s="974">
        <v>0</v>
      </c>
      <c r="AR210" s="974">
        <v>0</v>
      </c>
      <c r="AS210" s="974">
        <v>0</v>
      </c>
      <c r="AT210" s="974">
        <v>0</v>
      </c>
      <c r="AU210" s="974">
        <v>0</v>
      </c>
      <c r="AV210" s="974">
        <v>97059129.239999995</v>
      </c>
      <c r="AW210" s="1028">
        <v>0</v>
      </c>
      <c r="AX210" s="963"/>
      <c r="AY210" s="973">
        <v>-97059007.239999995</v>
      </c>
      <c r="AZ210" s="963"/>
      <c r="BA210" s="963"/>
      <c r="BB210" s="1030">
        <v>97059129.239999995</v>
      </c>
      <c r="BC210" s="1031">
        <v>122</v>
      </c>
      <c r="BD210" s="963"/>
      <c r="BE210" s="963"/>
    </row>
    <row r="211" spans="1:57" s="1058" customFormat="1" ht="33" customHeight="1">
      <c r="A211" s="963">
        <v>304</v>
      </c>
      <c r="B211" s="964">
        <v>279</v>
      </c>
      <c r="C211" s="963" t="s">
        <v>1287</v>
      </c>
      <c r="D211" s="1032" t="s">
        <v>1712</v>
      </c>
      <c r="E211" s="1072" t="s">
        <v>1713</v>
      </c>
      <c r="F211" s="1073" t="s">
        <v>1391</v>
      </c>
      <c r="G211" s="974">
        <v>315667726.95999998</v>
      </c>
      <c r="H211" s="974">
        <v>0</v>
      </c>
      <c r="I211" s="974">
        <v>0</v>
      </c>
      <c r="J211" s="974">
        <v>0</v>
      </c>
      <c r="K211" s="974">
        <v>0</v>
      </c>
      <c r="L211" s="974">
        <v>0</v>
      </c>
      <c r="M211" s="974">
        <v>0</v>
      </c>
      <c r="N211" s="974">
        <v>0</v>
      </c>
      <c r="O211" s="974">
        <v>0</v>
      </c>
      <c r="P211" s="974">
        <v>0</v>
      </c>
      <c r="Q211" s="974">
        <v>0</v>
      </c>
      <c r="R211" s="974">
        <v>0</v>
      </c>
      <c r="S211" s="974">
        <v>0</v>
      </c>
      <c r="T211" s="974">
        <v>0</v>
      </c>
      <c r="U211" s="974">
        <v>0</v>
      </c>
      <c r="V211" s="974">
        <v>0</v>
      </c>
      <c r="W211" s="974">
        <v>0</v>
      </c>
      <c r="X211" s="974">
        <v>0</v>
      </c>
      <c r="Y211" s="974">
        <v>0</v>
      </c>
      <c r="Z211" s="974">
        <v>0</v>
      </c>
      <c r="AA211" s="974">
        <v>0</v>
      </c>
      <c r="AB211" s="974">
        <v>0</v>
      </c>
      <c r="AC211" s="974">
        <v>0</v>
      </c>
      <c r="AD211" s="974">
        <v>0</v>
      </c>
      <c r="AE211" s="974">
        <v>0</v>
      </c>
      <c r="AF211" s="974">
        <v>0</v>
      </c>
      <c r="AG211" s="974">
        <v>0</v>
      </c>
      <c r="AH211" s="974">
        <v>0</v>
      </c>
      <c r="AI211" s="974">
        <v>0</v>
      </c>
      <c r="AJ211" s="974">
        <v>0</v>
      </c>
      <c r="AK211" s="974">
        <v>0</v>
      </c>
      <c r="AL211" s="974">
        <v>0</v>
      </c>
      <c r="AM211" s="974">
        <v>0</v>
      </c>
      <c r="AN211" s="974">
        <v>0</v>
      </c>
      <c r="AO211" s="974">
        <v>0</v>
      </c>
      <c r="AP211" s="974">
        <v>0</v>
      </c>
      <c r="AQ211" s="974">
        <v>0</v>
      </c>
      <c r="AR211" s="974">
        <v>0</v>
      </c>
      <c r="AS211" s="974">
        <v>0</v>
      </c>
      <c r="AT211" s="974">
        <v>0</v>
      </c>
      <c r="AU211" s="974">
        <v>0</v>
      </c>
      <c r="AV211" s="974">
        <v>315667726.95999998</v>
      </c>
      <c r="AW211" s="1028">
        <v>0</v>
      </c>
      <c r="AX211" s="963"/>
      <c r="AY211" s="973">
        <v>-315666835.95999998</v>
      </c>
      <c r="AZ211" s="963"/>
      <c r="BA211" s="963"/>
      <c r="BB211" s="1030">
        <v>315667726.95999998</v>
      </c>
      <c r="BC211" s="1031">
        <v>891</v>
      </c>
      <c r="BD211" s="963"/>
      <c r="BE211" s="963"/>
    </row>
    <row r="212" spans="1:57" s="1058" customFormat="1" ht="33" customHeight="1">
      <c r="A212" s="963">
        <v>307</v>
      </c>
      <c r="B212" s="964">
        <v>282</v>
      </c>
      <c r="C212" s="963" t="s">
        <v>1287</v>
      </c>
      <c r="D212" s="1034" t="s">
        <v>1714</v>
      </c>
      <c r="E212" s="1072" t="s">
        <v>1715</v>
      </c>
      <c r="F212" s="1073" t="s">
        <v>1391</v>
      </c>
      <c r="G212" s="974">
        <v>0</v>
      </c>
      <c r="H212" s="974">
        <v>0</v>
      </c>
      <c r="I212" s="974">
        <v>0</v>
      </c>
      <c r="J212" s="974">
        <v>0</v>
      </c>
      <c r="K212" s="974">
        <v>0</v>
      </c>
      <c r="L212" s="974">
        <v>0</v>
      </c>
      <c r="M212" s="974">
        <v>0</v>
      </c>
      <c r="N212" s="974">
        <v>0</v>
      </c>
      <c r="O212" s="974">
        <v>0</v>
      </c>
      <c r="P212" s="974">
        <v>0</v>
      </c>
      <c r="Q212" s="974">
        <v>0</v>
      </c>
      <c r="R212" s="974">
        <v>0</v>
      </c>
      <c r="S212" s="974">
        <v>0</v>
      </c>
      <c r="T212" s="974">
        <v>0</v>
      </c>
      <c r="U212" s="974">
        <v>0</v>
      </c>
      <c r="V212" s="974">
        <v>0</v>
      </c>
      <c r="W212" s="974">
        <v>0</v>
      </c>
      <c r="X212" s="974">
        <v>0</v>
      </c>
      <c r="Y212" s="974">
        <v>0</v>
      </c>
      <c r="Z212" s="974">
        <v>0</v>
      </c>
      <c r="AA212" s="974">
        <v>0</v>
      </c>
      <c r="AB212" s="974">
        <v>0</v>
      </c>
      <c r="AC212" s="974">
        <v>0</v>
      </c>
      <c r="AD212" s="974">
        <v>0</v>
      </c>
      <c r="AE212" s="974">
        <v>0</v>
      </c>
      <c r="AF212" s="974">
        <v>0</v>
      </c>
      <c r="AG212" s="974">
        <v>0</v>
      </c>
      <c r="AH212" s="974">
        <v>0</v>
      </c>
      <c r="AI212" s="974">
        <v>0</v>
      </c>
      <c r="AJ212" s="974">
        <v>0</v>
      </c>
      <c r="AK212" s="974">
        <v>0</v>
      </c>
      <c r="AL212" s="974">
        <v>0</v>
      </c>
      <c r="AM212" s="974">
        <v>0</v>
      </c>
      <c r="AN212" s="974">
        <v>0</v>
      </c>
      <c r="AO212" s="974">
        <v>0</v>
      </c>
      <c r="AP212" s="974">
        <v>0</v>
      </c>
      <c r="AQ212" s="974">
        <v>0</v>
      </c>
      <c r="AR212" s="974">
        <v>0</v>
      </c>
      <c r="AS212" s="974">
        <v>0</v>
      </c>
      <c r="AT212" s="974">
        <v>0</v>
      </c>
      <c r="AU212" s="974">
        <v>0</v>
      </c>
      <c r="AV212" s="974">
        <v>0</v>
      </c>
      <c r="AW212" s="1028">
        <v>0</v>
      </c>
      <c r="AX212" s="963"/>
      <c r="AY212" s="973">
        <v>0</v>
      </c>
      <c r="AZ212" s="963"/>
      <c r="BA212" s="963"/>
      <c r="BB212" s="1030">
        <v>0</v>
      </c>
      <c r="BC212" s="1031">
        <v>0</v>
      </c>
      <c r="BD212" s="963"/>
      <c r="BE212" s="963"/>
    </row>
    <row r="213" spans="1:57" s="1058" customFormat="1" ht="33" customHeight="1">
      <c r="A213" s="963">
        <v>309</v>
      </c>
      <c r="B213" s="964">
        <v>284</v>
      </c>
      <c r="C213" s="963" t="s">
        <v>1287</v>
      </c>
      <c r="D213" s="1034" t="s">
        <v>1716</v>
      </c>
      <c r="E213" s="1072" t="s">
        <v>1717</v>
      </c>
      <c r="F213" s="1073" t="s">
        <v>1391</v>
      </c>
      <c r="G213" s="974">
        <v>831977850.86000001</v>
      </c>
      <c r="H213" s="974">
        <v>0</v>
      </c>
      <c r="I213" s="974">
        <v>0</v>
      </c>
      <c r="J213" s="974">
        <v>0</v>
      </c>
      <c r="K213" s="974">
        <v>0</v>
      </c>
      <c r="L213" s="974">
        <v>0</v>
      </c>
      <c r="M213" s="974">
        <v>0</v>
      </c>
      <c r="N213" s="974">
        <v>0</v>
      </c>
      <c r="O213" s="974">
        <v>0</v>
      </c>
      <c r="P213" s="974">
        <v>0</v>
      </c>
      <c r="Q213" s="974">
        <v>0</v>
      </c>
      <c r="R213" s="974">
        <v>0</v>
      </c>
      <c r="S213" s="974">
        <v>0</v>
      </c>
      <c r="T213" s="974">
        <v>0</v>
      </c>
      <c r="U213" s="974">
        <v>0</v>
      </c>
      <c r="V213" s="974">
        <v>0</v>
      </c>
      <c r="W213" s="974">
        <v>0</v>
      </c>
      <c r="X213" s="974">
        <v>0</v>
      </c>
      <c r="Y213" s="974">
        <v>0</v>
      </c>
      <c r="Z213" s="974">
        <v>0</v>
      </c>
      <c r="AA213" s="974">
        <v>0</v>
      </c>
      <c r="AB213" s="974">
        <v>0</v>
      </c>
      <c r="AC213" s="974">
        <v>0</v>
      </c>
      <c r="AD213" s="974">
        <v>0</v>
      </c>
      <c r="AE213" s="974">
        <v>0</v>
      </c>
      <c r="AF213" s="974">
        <v>0</v>
      </c>
      <c r="AG213" s="974">
        <v>0</v>
      </c>
      <c r="AH213" s="974">
        <v>0</v>
      </c>
      <c r="AI213" s="974">
        <v>0</v>
      </c>
      <c r="AJ213" s="974">
        <v>0</v>
      </c>
      <c r="AK213" s="974">
        <v>0</v>
      </c>
      <c r="AL213" s="974">
        <v>0</v>
      </c>
      <c r="AM213" s="974">
        <v>0</v>
      </c>
      <c r="AN213" s="974">
        <v>0</v>
      </c>
      <c r="AO213" s="974">
        <v>0</v>
      </c>
      <c r="AP213" s="974">
        <v>0</v>
      </c>
      <c r="AQ213" s="974">
        <v>0</v>
      </c>
      <c r="AR213" s="974">
        <v>0</v>
      </c>
      <c r="AS213" s="974">
        <v>0</v>
      </c>
      <c r="AT213" s="974">
        <v>0</v>
      </c>
      <c r="AU213" s="974">
        <v>0</v>
      </c>
      <c r="AV213" s="974">
        <v>831977850.86000001</v>
      </c>
      <c r="AW213" s="1028">
        <v>0</v>
      </c>
      <c r="AX213" s="963"/>
      <c r="AY213" s="973">
        <v>-891203395.75999999</v>
      </c>
      <c r="AZ213" s="963"/>
      <c r="BA213" s="963"/>
      <c r="BB213" s="1030">
        <v>831977850.86000001</v>
      </c>
      <c r="BC213" s="1031">
        <v>-59225544.899999976</v>
      </c>
      <c r="BD213" s="963"/>
      <c r="BE213" s="963"/>
    </row>
    <row r="214" spans="1:57" s="1058" customFormat="1" ht="33" customHeight="1">
      <c r="A214" s="963">
        <v>311</v>
      </c>
      <c r="B214" s="964">
        <v>286</v>
      </c>
      <c r="C214" s="1074" t="s">
        <v>1287</v>
      </c>
      <c r="D214" s="1075" t="s">
        <v>1718</v>
      </c>
      <c r="E214" s="1072" t="s">
        <v>1719</v>
      </c>
      <c r="F214" s="1076" t="s">
        <v>1618</v>
      </c>
      <c r="G214" s="974">
        <v>2074613638.3900001</v>
      </c>
      <c r="H214" s="974">
        <v>0</v>
      </c>
      <c r="I214" s="974">
        <v>0</v>
      </c>
      <c r="J214" s="974">
        <v>0</v>
      </c>
      <c r="K214" s="974">
        <v>0</v>
      </c>
      <c r="L214" s="974">
        <v>0</v>
      </c>
      <c r="M214" s="974">
        <v>0</v>
      </c>
      <c r="N214" s="974">
        <v>0</v>
      </c>
      <c r="O214" s="974">
        <v>0</v>
      </c>
      <c r="P214" s="974">
        <v>0</v>
      </c>
      <c r="Q214" s="974">
        <v>0</v>
      </c>
      <c r="R214" s="974">
        <v>0</v>
      </c>
      <c r="S214" s="974">
        <v>0</v>
      </c>
      <c r="T214" s="974">
        <v>0</v>
      </c>
      <c r="U214" s="974">
        <v>0</v>
      </c>
      <c r="V214" s="974">
        <v>0</v>
      </c>
      <c r="W214" s="974">
        <v>0</v>
      </c>
      <c r="X214" s="974">
        <v>0</v>
      </c>
      <c r="Y214" s="974">
        <v>0</v>
      </c>
      <c r="Z214" s="974">
        <v>0</v>
      </c>
      <c r="AA214" s="974">
        <v>0</v>
      </c>
      <c r="AB214" s="974">
        <v>0</v>
      </c>
      <c r="AC214" s="974">
        <v>0</v>
      </c>
      <c r="AD214" s="974">
        <v>0</v>
      </c>
      <c r="AE214" s="974">
        <v>0</v>
      </c>
      <c r="AF214" s="974">
        <v>0</v>
      </c>
      <c r="AG214" s="974">
        <v>0</v>
      </c>
      <c r="AH214" s="974">
        <v>0</v>
      </c>
      <c r="AI214" s="974">
        <v>0</v>
      </c>
      <c r="AJ214" s="974">
        <v>0</v>
      </c>
      <c r="AK214" s="974">
        <v>0</v>
      </c>
      <c r="AL214" s="974">
        <v>0</v>
      </c>
      <c r="AM214" s="974">
        <v>0</v>
      </c>
      <c r="AN214" s="974">
        <v>0</v>
      </c>
      <c r="AO214" s="974">
        <v>0</v>
      </c>
      <c r="AP214" s="974">
        <v>0</v>
      </c>
      <c r="AQ214" s="974">
        <v>0</v>
      </c>
      <c r="AR214" s="974">
        <v>0</v>
      </c>
      <c r="AS214" s="974">
        <v>0</v>
      </c>
      <c r="AT214" s="974">
        <v>0</v>
      </c>
      <c r="AU214" s="974">
        <v>0</v>
      </c>
      <c r="AV214" s="974">
        <v>2074613638.3900001</v>
      </c>
      <c r="AW214" s="1028">
        <v>0</v>
      </c>
      <c r="AX214" s="963"/>
      <c r="AY214" s="973">
        <v>-940477650</v>
      </c>
      <c r="AZ214" s="974"/>
      <c r="BA214" s="974"/>
      <c r="BB214" s="1030"/>
      <c r="BC214" s="1031"/>
      <c r="BD214" s="963"/>
      <c r="BE214" s="963"/>
    </row>
    <row r="215" spans="1:57" s="1058" customFormat="1" ht="33" customHeight="1">
      <c r="A215" s="963">
        <v>312</v>
      </c>
      <c r="B215" s="964">
        <v>287</v>
      </c>
      <c r="C215" s="1074" t="s">
        <v>1287</v>
      </c>
      <c r="D215" s="1075" t="s">
        <v>1718</v>
      </c>
      <c r="E215" s="1026" t="s">
        <v>1719</v>
      </c>
      <c r="F215" s="1076" t="s">
        <v>1619</v>
      </c>
      <c r="G215" s="974">
        <v>0</v>
      </c>
      <c r="H215" s="974">
        <v>0</v>
      </c>
      <c r="I215" s="974">
        <v>0</v>
      </c>
      <c r="J215" s="974">
        <v>0</v>
      </c>
      <c r="K215" s="974">
        <v>-3475</v>
      </c>
      <c r="L215" s="974">
        <v>0</v>
      </c>
      <c r="M215" s="974">
        <v>0</v>
      </c>
      <c r="N215" s="974">
        <v>0</v>
      </c>
      <c r="O215" s="974">
        <v>0</v>
      </c>
      <c r="P215" s="974">
        <v>9225662242</v>
      </c>
      <c r="Q215" s="974">
        <v>0</v>
      </c>
      <c r="R215" s="974">
        <v>0</v>
      </c>
      <c r="S215" s="974">
        <v>0</v>
      </c>
      <c r="T215" s="974">
        <v>0</v>
      </c>
      <c r="U215" s="974">
        <v>0</v>
      </c>
      <c r="V215" s="974">
        <v>0</v>
      </c>
      <c r="W215" s="974">
        <v>0</v>
      </c>
      <c r="X215" s="974">
        <v>0</v>
      </c>
      <c r="Y215" s="974">
        <v>0</v>
      </c>
      <c r="Z215" s="974">
        <v>0</v>
      </c>
      <c r="AA215" s="974">
        <v>0</v>
      </c>
      <c r="AB215" s="974">
        <v>0</v>
      </c>
      <c r="AC215" s="974">
        <v>0</v>
      </c>
      <c r="AD215" s="974">
        <v>0</v>
      </c>
      <c r="AE215" s="974">
        <v>0</v>
      </c>
      <c r="AF215" s="974">
        <v>0</v>
      </c>
      <c r="AG215" s="974">
        <v>0</v>
      </c>
      <c r="AH215" s="974">
        <v>0</v>
      </c>
      <c r="AI215" s="974">
        <v>0</v>
      </c>
      <c r="AJ215" s="974">
        <v>0</v>
      </c>
      <c r="AK215" s="974">
        <v>0</v>
      </c>
      <c r="AL215" s="974">
        <v>0</v>
      </c>
      <c r="AM215" s="974">
        <v>0</v>
      </c>
      <c r="AN215" s="974">
        <v>0</v>
      </c>
      <c r="AO215" s="974">
        <v>0</v>
      </c>
      <c r="AP215" s="974">
        <v>0</v>
      </c>
      <c r="AQ215" s="974">
        <v>0</v>
      </c>
      <c r="AR215" s="974">
        <v>0</v>
      </c>
      <c r="AS215" s="974">
        <v>0</v>
      </c>
      <c r="AT215" s="974">
        <v>0</v>
      </c>
      <c r="AU215" s="974">
        <v>0</v>
      </c>
      <c r="AV215" s="974">
        <v>9225658767</v>
      </c>
      <c r="AW215" s="1028">
        <v>0</v>
      </c>
      <c r="AX215" s="963"/>
      <c r="AY215" s="973"/>
      <c r="AZ215" s="963"/>
      <c r="BA215" s="963"/>
      <c r="BB215" s="973"/>
      <c r="BC215" s="1044"/>
      <c r="BD215" s="963"/>
      <c r="BE215" s="963"/>
    </row>
    <row r="216" spans="1:57" s="1058" customFormat="1" ht="33" customHeight="1">
      <c r="A216" s="963">
        <v>313</v>
      </c>
      <c r="B216" s="964">
        <v>288</v>
      </c>
      <c r="C216" s="1074" t="s">
        <v>1287</v>
      </c>
      <c r="D216" s="1075" t="s">
        <v>1718</v>
      </c>
      <c r="E216" s="1026" t="s">
        <v>1719</v>
      </c>
      <c r="F216" s="1076" t="s">
        <v>1636</v>
      </c>
      <c r="G216" s="974">
        <v>0</v>
      </c>
      <c r="H216" s="974">
        <v>0</v>
      </c>
      <c r="I216" s="974">
        <v>0</v>
      </c>
      <c r="J216" s="974">
        <v>0</v>
      </c>
      <c r="K216" s="974">
        <v>0</v>
      </c>
      <c r="L216" s="974">
        <v>0</v>
      </c>
      <c r="M216" s="974">
        <v>0</v>
      </c>
      <c r="N216" s="974">
        <v>0</v>
      </c>
      <c r="O216" s="974">
        <v>0</v>
      </c>
      <c r="P216" s="974">
        <v>0</v>
      </c>
      <c r="Q216" s="974">
        <v>0</v>
      </c>
      <c r="R216" s="974">
        <v>0</v>
      </c>
      <c r="S216" s="974">
        <v>0</v>
      </c>
      <c r="T216" s="974">
        <v>0</v>
      </c>
      <c r="U216" s="974">
        <v>0</v>
      </c>
      <c r="V216" s="974">
        <v>0</v>
      </c>
      <c r="W216" s="974">
        <v>0</v>
      </c>
      <c r="X216" s="974">
        <v>0</v>
      </c>
      <c r="Y216" s="974">
        <v>0</v>
      </c>
      <c r="Z216" s="974">
        <v>0</v>
      </c>
      <c r="AA216" s="974">
        <v>0</v>
      </c>
      <c r="AB216" s="974">
        <v>0</v>
      </c>
      <c r="AC216" s="974">
        <v>0</v>
      </c>
      <c r="AD216" s="974">
        <v>0</v>
      </c>
      <c r="AE216" s="974">
        <v>0</v>
      </c>
      <c r="AF216" s="974">
        <v>0</v>
      </c>
      <c r="AG216" s="974">
        <v>0</v>
      </c>
      <c r="AH216" s="974">
        <v>0</v>
      </c>
      <c r="AI216" s="974">
        <v>0</v>
      </c>
      <c r="AJ216" s="974">
        <v>0</v>
      </c>
      <c r="AK216" s="974">
        <v>0</v>
      </c>
      <c r="AL216" s="974">
        <v>0</v>
      </c>
      <c r="AM216" s="974">
        <v>0</v>
      </c>
      <c r="AN216" s="974">
        <v>0</v>
      </c>
      <c r="AO216" s="974">
        <v>0</v>
      </c>
      <c r="AP216" s="974">
        <v>0</v>
      </c>
      <c r="AQ216" s="974">
        <v>0</v>
      </c>
      <c r="AR216" s="974">
        <v>0</v>
      </c>
      <c r="AS216" s="974">
        <v>0</v>
      </c>
      <c r="AT216" s="974">
        <v>0</v>
      </c>
      <c r="AU216" s="974">
        <v>0</v>
      </c>
      <c r="AV216" s="974">
        <v>0</v>
      </c>
      <c r="AW216" s="1028">
        <v>0</v>
      </c>
      <c r="AX216" s="963"/>
      <c r="AY216" s="973"/>
      <c r="AZ216" s="963"/>
      <c r="BA216" s="963"/>
      <c r="BB216" s="973"/>
      <c r="BC216" s="1044"/>
      <c r="BD216" s="963"/>
      <c r="BE216" s="963"/>
    </row>
    <row r="217" spans="1:57" s="1058" customFormat="1" ht="33" customHeight="1">
      <c r="A217" s="963">
        <v>314</v>
      </c>
      <c r="B217" s="964">
        <v>289</v>
      </c>
      <c r="C217" s="1074" t="s">
        <v>1287</v>
      </c>
      <c r="D217" s="1075" t="s">
        <v>1718</v>
      </c>
      <c r="E217" s="1026" t="s">
        <v>1719</v>
      </c>
      <c r="F217" s="1076" t="s">
        <v>1720</v>
      </c>
      <c r="G217" s="974">
        <v>0</v>
      </c>
      <c r="H217" s="974">
        <v>0</v>
      </c>
      <c r="I217" s="974">
        <v>0</v>
      </c>
      <c r="J217" s="974">
        <v>0</v>
      </c>
      <c r="K217" s="974">
        <v>0</v>
      </c>
      <c r="L217" s="974">
        <v>0</v>
      </c>
      <c r="M217" s="974">
        <v>0</v>
      </c>
      <c r="N217" s="974">
        <v>0</v>
      </c>
      <c r="O217" s="974">
        <v>0</v>
      </c>
      <c r="P217" s="974">
        <v>0</v>
      </c>
      <c r="Q217" s="974">
        <v>0</v>
      </c>
      <c r="R217" s="974">
        <v>0</v>
      </c>
      <c r="S217" s="974">
        <v>0</v>
      </c>
      <c r="T217" s="974">
        <v>0</v>
      </c>
      <c r="U217" s="974">
        <v>0</v>
      </c>
      <c r="V217" s="974">
        <v>0</v>
      </c>
      <c r="W217" s="974">
        <v>0</v>
      </c>
      <c r="X217" s="974">
        <v>0</v>
      </c>
      <c r="Y217" s="974">
        <v>0</v>
      </c>
      <c r="Z217" s="974">
        <v>0</v>
      </c>
      <c r="AA217" s="974">
        <v>0</v>
      </c>
      <c r="AB217" s="974">
        <v>0</v>
      </c>
      <c r="AC217" s="974">
        <v>0</v>
      </c>
      <c r="AD217" s="974">
        <v>0</v>
      </c>
      <c r="AE217" s="974">
        <v>0</v>
      </c>
      <c r="AF217" s="974">
        <v>0</v>
      </c>
      <c r="AG217" s="974">
        <v>0</v>
      </c>
      <c r="AH217" s="974">
        <v>0</v>
      </c>
      <c r="AI217" s="974">
        <v>0</v>
      </c>
      <c r="AJ217" s="974">
        <v>0</v>
      </c>
      <c r="AK217" s="974">
        <v>0</v>
      </c>
      <c r="AL217" s="974">
        <v>0</v>
      </c>
      <c r="AM217" s="974">
        <v>0</v>
      </c>
      <c r="AN217" s="974">
        <v>0</v>
      </c>
      <c r="AO217" s="974">
        <v>0</v>
      </c>
      <c r="AP217" s="974">
        <v>0</v>
      </c>
      <c r="AQ217" s="974">
        <v>0</v>
      </c>
      <c r="AR217" s="974">
        <v>0</v>
      </c>
      <c r="AS217" s="974">
        <v>0</v>
      </c>
      <c r="AT217" s="974">
        <v>0</v>
      </c>
      <c r="AU217" s="974">
        <v>0</v>
      </c>
      <c r="AV217" s="974">
        <v>0</v>
      </c>
      <c r="AW217" s="1028">
        <v>0</v>
      </c>
      <c r="AX217" s="963"/>
      <c r="AY217" s="973"/>
      <c r="AZ217" s="963"/>
      <c r="BA217" s="963"/>
      <c r="BB217" s="973"/>
      <c r="BC217" s="1044"/>
      <c r="BD217" s="963"/>
      <c r="BE217" s="963"/>
    </row>
    <row r="218" spans="1:57" ht="33" customHeight="1">
      <c r="A218" s="963">
        <v>315</v>
      </c>
      <c r="B218" s="964">
        <v>290</v>
      </c>
      <c r="C218" s="1074" t="s">
        <v>1287</v>
      </c>
      <c r="D218" s="1075" t="s">
        <v>1718</v>
      </c>
      <c r="E218" s="1026" t="s">
        <v>1719</v>
      </c>
      <c r="F218" s="1076" t="s">
        <v>1721</v>
      </c>
      <c r="G218" s="974">
        <v>0</v>
      </c>
      <c r="H218" s="974">
        <v>0</v>
      </c>
      <c r="I218" s="974">
        <v>0</v>
      </c>
      <c r="J218" s="974">
        <v>0</v>
      </c>
      <c r="K218" s="974">
        <v>0</v>
      </c>
      <c r="L218" s="974">
        <v>0</v>
      </c>
      <c r="M218" s="974">
        <v>0</v>
      </c>
      <c r="N218" s="974">
        <v>0</v>
      </c>
      <c r="O218" s="974">
        <v>0</v>
      </c>
      <c r="P218" s="974">
        <v>0</v>
      </c>
      <c r="Q218" s="974">
        <v>0</v>
      </c>
      <c r="R218" s="974">
        <v>0</v>
      </c>
      <c r="S218" s="974">
        <v>0</v>
      </c>
      <c r="T218" s="974">
        <v>0</v>
      </c>
      <c r="U218" s="974">
        <v>0</v>
      </c>
      <c r="V218" s="974">
        <v>0</v>
      </c>
      <c r="W218" s="974">
        <v>0</v>
      </c>
      <c r="X218" s="974">
        <v>0</v>
      </c>
      <c r="Y218" s="974">
        <v>0</v>
      </c>
      <c r="Z218" s="974">
        <v>0</v>
      </c>
      <c r="AA218" s="974">
        <v>0</v>
      </c>
      <c r="AB218" s="974">
        <v>0</v>
      </c>
      <c r="AC218" s="974">
        <v>0</v>
      </c>
      <c r="AD218" s="974">
        <v>0</v>
      </c>
      <c r="AE218" s="974">
        <v>0</v>
      </c>
      <c r="AF218" s="974">
        <v>0</v>
      </c>
      <c r="AG218" s="974">
        <v>0</v>
      </c>
      <c r="AH218" s="974">
        <v>0</v>
      </c>
      <c r="AI218" s="974">
        <v>0</v>
      </c>
      <c r="AJ218" s="974">
        <v>0</v>
      </c>
      <c r="AK218" s="974">
        <v>0</v>
      </c>
      <c r="AL218" s="974">
        <v>0</v>
      </c>
      <c r="AM218" s="974">
        <v>0</v>
      </c>
      <c r="AN218" s="974">
        <v>0</v>
      </c>
      <c r="AO218" s="974">
        <v>0</v>
      </c>
      <c r="AP218" s="974">
        <v>0</v>
      </c>
      <c r="AQ218" s="974">
        <v>0</v>
      </c>
      <c r="AR218" s="974">
        <v>0</v>
      </c>
      <c r="AS218" s="974">
        <v>0</v>
      </c>
      <c r="AT218" s="974">
        <v>0</v>
      </c>
      <c r="AU218" s="974">
        <v>0</v>
      </c>
      <c r="AV218" s="974">
        <v>0</v>
      </c>
      <c r="AW218" s="1028">
        <v>0</v>
      </c>
      <c r="AX218" s="963"/>
      <c r="BB218" s="973"/>
      <c r="BC218" s="1044"/>
    </row>
    <row r="219" spans="1:57" s="1063" customFormat="1" ht="33" customHeight="1">
      <c r="A219" s="963">
        <v>316</v>
      </c>
      <c r="B219" s="964">
        <v>291</v>
      </c>
      <c r="C219" s="1074" t="s">
        <v>1287</v>
      </c>
      <c r="D219" s="1075" t="s">
        <v>1718</v>
      </c>
      <c r="E219" s="1072" t="s">
        <v>1719</v>
      </c>
      <c r="F219" s="1077" t="s">
        <v>1722</v>
      </c>
      <c r="G219" s="974">
        <v>0</v>
      </c>
      <c r="H219" s="974">
        <v>0</v>
      </c>
      <c r="I219" s="974">
        <v>0</v>
      </c>
      <c r="J219" s="974">
        <v>0</v>
      </c>
      <c r="K219" s="974">
        <v>0</v>
      </c>
      <c r="L219" s="974">
        <v>0</v>
      </c>
      <c r="M219" s="974">
        <v>0</v>
      </c>
      <c r="N219" s="974">
        <v>0</v>
      </c>
      <c r="O219" s="974">
        <v>0</v>
      </c>
      <c r="P219" s="974">
        <v>0</v>
      </c>
      <c r="Q219" s="974">
        <v>0</v>
      </c>
      <c r="R219" s="974">
        <v>0</v>
      </c>
      <c r="S219" s="974">
        <v>0</v>
      </c>
      <c r="T219" s="974">
        <v>0</v>
      </c>
      <c r="U219" s="974">
        <v>0</v>
      </c>
      <c r="V219" s="974">
        <v>0</v>
      </c>
      <c r="W219" s="974">
        <v>0</v>
      </c>
      <c r="X219" s="974">
        <v>0</v>
      </c>
      <c r="Y219" s="974">
        <v>0</v>
      </c>
      <c r="Z219" s="974">
        <v>0</v>
      </c>
      <c r="AA219" s="974">
        <v>0</v>
      </c>
      <c r="AB219" s="974">
        <v>0</v>
      </c>
      <c r="AC219" s="974">
        <v>0</v>
      </c>
      <c r="AD219" s="974">
        <v>0</v>
      </c>
      <c r="AE219" s="974">
        <v>0</v>
      </c>
      <c r="AF219" s="974">
        <v>0</v>
      </c>
      <c r="AG219" s="974">
        <v>0</v>
      </c>
      <c r="AH219" s="974">
        <v>0</v>
      </c>
      <c r="AI219" s="974">
        <v>0</v>
      </c>
      <c r="AJ219" s="974">
        <v>0</v>
      </c>
      <c r="AK219" s="974">
        <v>0</v>
      </c>
      <c r="AL219" s="974">
        <v>0</v>
      </c>
      <c r="AM219" s="974">
        <v>0</v>
      </c>
      <c r="AN219" s="974">
        <v>0</v>
      </c>
      <c r="AO219" s="974">
        <v>0</v>
      </c>
      <c r="AP219" s="974">
        <v>0</v>
      </c>
      <c r="AQ219" s="974">
        <v>0</v>
      </c>
      <c r="AR219" s="974">
        <v>0</v>
      </c>
      <c r="AS219" s="974">
        <v>0</v>
      </c>
      <c r="AT219" s="974">
        <v>0</v>
      </c>
      <c r="AU219" s="974">
        <v>0</v>
      </c>
      <c r="AV219" s="974">
        <v>0</v>
      </c>
      <c r="AW219" s="1028">
        <v>0</v>
      </c>
      <c r="AX219" s="963"/>
      <c r="AY219" s="973"/>
      <c r="AZ219" s="963"/>
      <c r="BA219" s="963"/>
      <c r="BB219" s="973"/>
      <c r="BC219" s="1044"/>
      <c r="BD219" s="963"/>
      <c r="BE219" s="963"/>
    </row>
    <row r="220" spans="1:57" s="1063" customFormat="1" ht="33" customHeight="1">
      <c r="A220" s="963">
        <v>317</v>
      </c>
      <c r="B220" s="964">
        <v>292</v>
      </c>
      <c r="C220" s="1074" t="s">
        <v>1287</v>
      </c>
      <c r="D220" s="1075" t="s">
        <v>1718</v>
      </c>
      <c r="E220" s="1072" t="s">
        <v>1719</v>
      </c>
      <c r="F220" s="1076" t="s">
        <v>1723</v>
      </c>
      <c r="G220" s="974">
        <v>0</v>
      </c>
      <c r="H220" s="974">
        <v>0</v>
      </c>
      <c r="I220" s="974">
        <v>0</v>
      </c>
      <c r="J220" s="974">
        <v>0</v>
      </c>
      <c r="K220" s="974">
        <v>0</v>
      </c>
      <c r="L220" s="974">
        <v>0</v>
      </c>
      <c r="M220" s="974">
        <v>0</v>
      </c>
      <c r="N220" s="974">
        <v>0</v>
      </c>
      <c r="O220" s="974">
        <v>0</v>
      </c>
      <c r="P220" s="974">
        <v>0</v>
      </c>
      <c r="Q220" s="974">
        <v>0</v>
      </c>
      <c r="R220" s="974">
        <v>0</v>
      </c>
      <c r="S220" s="974">
        <v>0</v>
      </c>
      <c r="T220" s="974">
        <v>0</v>
      </c>
      <c r="U220" s="974">
        <v>0</v>
      </c>
      <c r="V220" s="974">
        <v>0</v>
      </c>
      <c r="W220" s="974">
        <v>0</v>
      </c>
      <c r="X220" s="974">
        <v>0</v>
      </c>
      <c r="Y220" s="974">
        <v>0</v>
      </c>
      <c r="Z220" s="974">
        <v>0</v>
      </c>
      <c r="AA220" s="974">
        <v>0</v>
      </c>
      <c r="AB220" s="974">
        <v>0</v>
      </c>
      <c r="AC220" s="974">
        <v>0</v>
      </c>
      <c r="AD220" s="974">
        <v>0</v>
      </c>
      <c r="AE220" s="974">
        <v>0</v>
      </c>
      <c r="AF220" s="974">
        <v>0</v>
      </c>
      <c r="AG220" s="974">
        <v>0</v>
      </c>
      <c r="AH220" s="974">
        <v>0</v>
      </c>
      <c r="AI220" s="974">
        <v>0</v>
      </c>
      <c r="AJ220" s="974">
        <v>0</v>
      </c>
      <c r="AK220" s="974">
        <v>0</v>
      </c>
      <c r="AL220" s="974">
        <v>0</v>
      </c>
      <c r="AM220" s="974">
        <v>0</v>
      </c>
      <c r="AN220" s="974">
        <v>0</v>
      </c>
      <c r="AO220" s="974">
        <v>0</v>
      </c>
      <c r="AP220" s="974">
        <v>0</v>
      </c>
      <c r="AQ220" s="974">
        <v>0</v>
      </c>
      <c r="AR220" s="974">
        <v>0</v>
      </c>
      <c r="AS220" s="974">
        <v>0</v>
      </c>
      <c r="AT220" s="974">
        <v>0</v>
      </c>
      <c r="AU220" s="974">
        <v>0</v>
      </c>
      <c r="AV220" s="974">
        <v>0</v>
      </c>
      <c r="AW220" s="1028">
        <v>0</v>
      </c>
      <c r="AX220" s="963"/>
      <c r="AY220" s="973"/>
      <c r="AZ220" s="963"/>
      <c r="BA220" s="963"/>
      <c r="BB220" s="973"/>
      <c r="BC220" s="1044"/>
      <c r="BD220" s="963"/>
      <c r="BE220" s="963"/>
    </row>
    <row r="221" spans="1:57" s="1063" customFormat="1" ht="33" customHeight="1">
      <c r="A221" s="963">
        <v>318</v>
      </c>
      <c r="B221" s="964">
        <v>293</v>
      </c>
      <c r="C221" s="1074" t="s">
        <v>1287</v>
      </c>
      <c r="D221" s="1075" t="s">
        <v>1718</v>
      </c>
      <c r="E221" s="1072" t="s">
        <v>1719</v>
      </c>
      <c r="F221" s="1076" t="s">
        <v>1724</v>
      </c>
      <c r="G221" s="974">
        <v>0</v>
      </c>
      <c r="H221" s="974">
        <v>0</v>
      </c>
      <c r="I221" s="974">
        <v>0</v>
      </c>
      <c r="J221" s="974">
        <v>0</v>
      </c>
      <c r="K221" s="974">
        <v>0</v>
      </c>
      <c r="L221" s="974">
        <v>0</v>
      </c>
      <c r="M221" s="974">
        <v>0</v>
      </c>
      <c r="N221" s="974">
        <v>0</v>
      </c>
      <c r="O221" s="974">
        <v>0</v>
      </c>
      <c r="P221" s="974">
        <v>0</v>
      </c>
      <c r="Q221" s="974">
        <v>0</v>
      </c>
      <c r="R221" s="974">
        <v>0</v>
      </c>
      <c r="S221" s="974">
        <v>0</v>
      </c>
      <c r="T221" s="974">
        <v>0</v>
      </c>
      <c r="U221" s="974">
        <v>0</v>
      </c>
      <c r="V221" s="974">
        <v>0</v>
      </c>
      <c r="W221" s="974">
        <v>0</v>
      </c>
      <c r="X221" s="974">
        <v>0</v>
      </c>
      <c r="Y221" s="974">
        <v>0</v>
      </c>
      <c r="Z221" s="974">
        <v>0</v>
      </c>
      <c r="AA221" s="974">
        <v>0</v>
      </c>
      <c r="AB221" s="974">
        <v>0</v>
      </c>
      <c r="AC221" s="974">
        <v>0</v>
      </c>
      <c r="AD221" s="974">
        <v>0</v>
      </c>
      <c r="AE221" s="974">
        <v>0</v>
      </c>
      <c r="AF221" s="974">
        <v>0</v>
      </c>
      <c r="AG221" s="974">
        <v>0</v>
      </c>
      <c r="AH221" s="974">
        <v>0</v>
      </c>
      <c r="AI221" s="974">
        <v>0</v>
      </c>
      <c r="AJ221" s="974">
        <v>0</v>
      </c>
      <c r="AK221" s="974">
        <v>0</v>
      </c>
      <c r="AL221" s="974">
        <v>0</v>
      </c>
      <c r="AM221" s="974">
        <v>0</v>
      </c>
      <c r="AN221" s="974">
        <v>0</v>
      </c>
      <c r="AO221" s="974">
        <v>0</v>
      </c>
      <c r="AP221" s="974">
        <v>0</v>
      </c>
      <c r="AQ221" s="974">
        <v>0</v>
      </c>
      <c r="AR221" s="974">
        <v>0</v>
      </c>
      <c r="AS221" s="974">
        <v>0</v>
      </c>
      <c r="AT221" s="974">
        <v>0</v>
      </c>
      <c r="AU221" s="974">
        <v>0</v>
      </c>
      <c r="AV221" s="974">
        <v>0</v>
      </c>
      <c r="AW221" s="1028">
        <v>0</v>
      </c>
      <c r="AX221" s="963"/>
      <c r="AY221" s="973"/>
      <c r="AZ221" s="963"/>
      <c r="BA221" s="963"/>
      <c r="BB221" s="973"/>
      <c r="BC221" s="1044"/>
      <c r="BD221" s="963"/>
      <c r="BE221" s="963"/>
    </row>
    <row r="222" spans="1:57" s="1063" customFormat="1" ht="33" customHeight="1">
      <c r="A222" s="963">
        <v>319</v>
      </c>
      <c r="B222" s="964">
        <v>294</v>
      </c>
      <c r="C222" s="1074" t="s">
        <v>1287</v>
      </c>
      <c r="D222" s="1075" t="s">
        <v>1718</v>
      </c>
      <c r="E222" s="1072" t="s">
        <v>1719</v>
      </c>
      <c r="F222" s="1076" t="s">
        <v>1725</v>
      </c>
      <c r="G222" s="974">
        <v>0</v>
      </c>
      <c r="H222" s="974">
        <v>0</v>
      </c>
      <c r="I222" s="974">
        <v>0</v>
      </c>
      <c r="J222" s="974">
        <v>0</v>
      </c>
      <c r="K222" s="974">
        <v>0</v>
      </c>
      <c r="L222" s="974">
        <v>0</v>
      </c>
      <c r="M222" s="974">
        <v>0</v>
      </c>
      <c r="N222" s="974">
        <v>0</v>
      </c>
      <c r="O222" s="974">
        <v>0</v>
      </c>
      <c r="P222" s="974">
        <v>0</v>
      </c>
      <c r="Q222" s="974">
        <v>0</v>
      </c>
      <c r="R222" s="974">
        <v>0</v>
      </c>
      <c r="S222" s="974">
        <v>0</v>
      </c>
      <c r="T222" s="974">
        <v>0</v>
      </c>
      <c r="U222" s="974">
        <v>0</v>
      </c>
      <c r="V222" s="974">
        <v>0</v>
      </c>
      <c r="W222" s="974">
        <v>0</v>
      </c>
      <c r="X222" s="974">
        <v>0</v>
      </c>
      <c r="Y222" s="974">
        <v>0</v>
      </c>
      <c r="Z222" s="974">
        <v>0</v>
      </c>
      <c r="AA222" s="974">
        <v>0</v>
      </c>
      <c r="AB222" s="974">
        <v>0</v>
      </c>
      <c r="AC222" s="974">
        <v>0</v>
      </c>
      <c r="AD222" s="974">
        <v>0</v>
      </c>
      <c r="AE222" s="974">
        <v>0</v>
      </c>
      <c r="AF222" s="974">
        <v>0</v>
      </c>
      <c r="AG222" s="974">
        <v>0</v>
      </c>
      <c r="AH222" s="974">
        <v>0</v>
      </c>
      <c r="AI222" s="974">
        <v>0</v>
      </c>
      <c r="AJ222" s="974">
        <v>0</v>
      </c>
      <c r="AK222" s="974">
        <v>0</v>
      </c>
      <c r="AL222" s="974">
        <v>0</v>
      </c>
      <c r="AM222" s="974">
        <v>0</v>
      </c>
      <c r="AN222" s="974">
        <v>0</v>
      </c>
      <c r="AO222" s="974">
        <v>0</v>
      </c>
      <c r="AP222" s="974">
        <v>0</v>
      </c>
      <c r="AQ222" s="974">
        <v>0</v>
      </c>
      <c r="AR222" s="974">
        <v>0</v>
      </c>
      <c r="AS222" s="974">
        <v>0</v>
      </c>
      <c r="AT222" s="974">
        <v>0</v>
      </c>
      <c r="AU222" s="974">
        <v>0</v>
      </c>
      <c r="AV222" s="974">
        <v>0</v>
      </c>
      <c r="AW222" s="1028">
        <v>0</v>
      </c>
      <c r="AX222" s="963"/>
      <c r="AY222" s="973"/>
      <c r="AZ222" s="963"/>
      <c r="BA222" s="963"/>
      <c r="BB222" s="973"/>
      <c r="BC222" s="1044"/>
      <c r="BD222" s="963"/>
      <c r="BE222" s="963"/>
    </row>
    <row r="223" spans="1:57" s="1063" customFormat="1" ht="33" customHeight="1">
      <c r="A223" s="963">
        <v>320</v>
      </c>
      <c r="B223" s="964">
        <v>295</v>
      </c>
      <c r="C223" s="1074" t="s">
        <v>1287</v>
      </c>
      <c r="D223" s="1075" t="s">
        <v>1718</v>
      </c>
      <c r="E223" s="1072" t="s">
        <v>1719</v>
      </c>
      <c r="F223" s="1076" t="s">
        <v>1726</v>
      </c>
      <c r="G223" s="974">
        <v>-21494967.600000001</v>
      </c>
      <c r="H223" s="974">
        <v>0</v>
      </c>
      <c r="I223" s="974">
        <v>0</v>
      </c>
      <c r="J223" s="974">
        <v>0</v>
      </c>
      <c r="K223" s="974">
        <v>0</v>
      </c>
      <c r="L223" s="974">
        <v>0</v>
      </c>
      <c r="M223" s="974">
        <v>0</v>
      </c>
      <c r="N223" s="974">
        <v>183457153</v>
      </c>
      <c r="O223" s="974">
        <v>0</v>
      </c>
      <c r="P223" s="974">
        <v>2114566244.7355001</v>
      </c>
      <c r="Q223" s="974">
        <v>0</v>
      </c>
      <c r="R223" s="974">
        <v>0</v>
      </c>
      <c r="S223" s="974">
        <v>0</v>
      </c>
      <c r="T223" s="974">
        <v>0</v>
      </c>
      <c r="U223" s="974">
        <v>0</v>
      </c>
      <c r="V223" s="974">
        <v>-114946635.73999999</v>
      </c>
      <c r="W223" s="974">
        <v>0</v>
      </c>
      <c r="X223" s="974">
        <v>0</v>
      </c>
      <c r="Y223" s="974">
        <v>0</v>
      </c>
      <c r="Z223" s="974">
        <v>0</v>
      </c>
      <c r="AA223" s="974">
        <v>0</v>
      </c>
      <c r="AB223" s="974">
        <v>0</v>
      </c>
      <c r="AC223" s="974">
        <v>0</v>
      </c>
      <c r="AD223" s="974">
        <v>0</v>
      </c>
      <c r="AE223" s="974">
        <v>0</v>
      </c>
      <c r="AF223" s="974">
        <v>90714276</v>
      </c>
      <c r="AG223" s="974">
        <v>0</v>
      </c>
      <c r="AH223" s="974">
        <v>0</v>
      </c>
      <c r="AI223" s="974">
        <v>0</v>
      </c>
      <c r="AJ223" s="974">
        <v>0</v>
      </c>
      <c r="AK223" s="974">
        <v>0</v>
      </c>
      <c r="AL223" s="974">
        <v>0</v>
      </c>
      <c r="AM223" s="974">
        <v>0</v>
      </c>
      <c r="AN223" s="974">
        <v>0</v>
      </c>
      <c r="AO223" s="974">
        <v>0</v>
      </c>
      <c r="AP223" s="974">
        <v>0</v>
      </c>
      <c r="AQ223" s="974">
        <v>0</v>
      </c>
      <c r="AR223" s="974">
        <v>0</v>
      </c>
      <c r="AS223" s="974">
        <v>0</v>
      </c>
      <c r="AT223" s="974">
        <v>0</v>
      </c>
      <c r="AU223" s="974">
        <v>0</v>
      </c>
      <c r="AV223" s="974">
        <v>2252296070.3955002</v>
      </c>
      <c r="AW223" s="1028">
        <v>0</v>
      </c>
      <c r="AX223" s="963"/>
      <c r="AY223" s="973"/>
      <c r="AZ223" s="963"/>
      <c r="BA223" s="963"/>
      <c r="BB223" s="973"/>
      <c r="BC223" s="1044"/>
      <c r="BD223" s="963"/>
      <c r="BE223" s="963"/>
    </row>
    <row r="224" spans="1:57" s="1063" customFormat="1" ht="33" customHeight="1">
      <c r="A224" s="963">
        <v>321</v>
      </c>
      <c r="B224" s="964">
        <v>296</v>
      </c>
      <c r="C224" s="1074" t="s">
        <v>1287</v>
      </c>
      <c r="D224" s="1075" t="s">
        <v>1718</v>
      </c>
      <c r="E224" s="1072" t="s">
        <v>1719</v>
      </c>
      <c r="F224" s="1076" t="s">
        <v>1727</v>
      </c>
      <c r="G224" s="974">
        <v>0</v>
      </c>
      <c r="H224" s="974">
        <v>0</v>
      </c>
      <c r="I224" s="974">
        <v>0</v>
      </c>
      <c r="J224" s="974">
        <v>0</v>
      </c>
      <c r="K224" s="974">
        <v>0</v>
      </c>
      <c r="L224" s="974">
        <v>0</v>
      </c>
      <c r="M224" s="974">
        <v>0</v>
      </c>
      <c r="N224" s="974">
        <v>0</v>
      </c>
      <c r="O224" s="974">
        <v>0</v>
      </c>
      <c r="P224" s="974">
        <v>0</v>
      </c>
      <c r="Q224" s="974">
        <v>0</v>
      </c>
      <c r="R224" s="974">
        <v>0</v>
      </c>
      <c r="S224" s="974">
        <v>0</v>
      </c>
      <c r="T224" s="974">
        <v>0</v>
      </c>
      <c r="U224" s="974">
        <v>0</v>
      </c>
      <c r="V224" s="974">
        <v>0</v>
      </c>
      <c r="W224" s="974">
        <v>0</v>
      </c>
      <c r="X224" s="974">
        <v>0</v>
      </c>
      <c r="Y224" s="974">
        <v>0</v>
      </c>
      <c r="Z224" s="974">
        <v>0</v>
      </c>
      <c r="AA224" s="974">
        <v>0</v>
      </c>
      <c r="AB224" s="974">
        <v>0</v>
      </c>
      <c r="AC224" s="974">
        <v>0</v>
      </c>
      <c r="AD224" s="974">
        <v>0</v>
      </c>
      <c r="AE224" s="974">
        <v>0</v>
      </c>
      <c r="AF224" s="974">
        <v>0</v>
      </c>
      <c r="AG224" s="974">
        <v>0</v>
      </c>
      <c r="AH224" s="974">
        <v>0</v>
      </c>
      <c r="AI224" s="974">
        <v>0</v>
      </c>
      <c r="AJ224" s="974">
        <v>0</v>
      </c>
      <c r="AK224" s="974">
        <v>0</v>
      </c>
      <c r="AL224" s="974">
        <v>0</v>
      </c>
      <c r="AM224" s="974">
        <v>0</v>
      </c>
      <c r="AN224" s="974">
        <v>0</v>
      </c>
      <c r="AO224" s="974">
        <v>0</v>
      </c>
      <c r="AP224" s="974">
        <v>0</v>
      </c>
      <c r="AQ224" s="974">
        <v>0</v>
      </c>
      <c r="AR224" s="974">
        <v>0</v>
      </c>
      <c r="AS224" s="974">
        <v>0</v>
      </c>
      <c r="AT224" s="974">
        <v>0</v>
      </c>
      <c r="AU224" s="974">
        <v>0</v>
      </c>
      <c r="AV224" s="974">
        <v>0</v>
      </c>
      <c r="AW224" s="1028">
        <v>0</v>
      </c>
      <c r="AX224" s="963"/>
      <c r="AY224" s="973"/>
      <c r="AZ224" s="963"/>
      <c r="BA224" s="963"/>
      <c r="BB224" s="973"/>
      <c r="BC224" s="1044"/>
      <c r="BD224" s="963"/>
      <c r="BE224" s="963"/>
    </row>
    <row r="225" spans="1:57" s="1063" customFormat="1" ht="33" customHeight="1">
      <c r="A225" s="963">
        <v>322</v>
      </c>
      <c r="B225" s="964">
        <v>297</v>
      </c>
      <c r="C225" s="1074" t="s">
        <v>1287</v>
      </c>
      <c r="D225" s="1075" t="s">
        <v>1718</v>
      </c>
      <c r="E225" s="1072" t="s">
        <v>1719</v>
      </c>
      <c r="F225" s="1076" t="s">
        <v>1624</v>
      </c>
      <c r="G225" s="974">
        <v>183453678</v>
      </c>
      <c r="H225" s="974">
        <v>0</v>
      </c>
      <c r="I225" s="974">
        <v>0</v>
      </c>
      <c r="J225" s="974">
        <v>0</v>
      </c>
      <c r="K225" s="974">
        <v>3475</v>
      </c>
      <c r="L225" s="974">
        <v>0</v>
      </c>
      <c r="M225" s="974">
        <v>0</v>
      </c>
      <c r="N225" s="974">
        <v>-183457153</v>
      </c>
      <c r="O225" s="974">
        <v>0</v>
      </c>
      <c r="P225" s="974">
        <v>0</v>
      </c>
      <c r="Q225" s="974">
        <v>0</v>
      </c>
      <c r="R225" s="974">
        <v>0</v>
      </c>
      <c r="S225" s="974">
        <v>0</v>
      </c>
      <c r="T225" s="974">
        <v>0</v>
      </c>
      <c r="U225" s="974">
        <v>0</v>
      </c>
      <c r="V225" s="974">
        <v>0</v>
      </c>
      <c r="W225" s="974">
        <v>0</v>
      </c>
      <c r="X225" s="974">
        <v>0</v>
      </c>
      <c r="Y225" s="974">
        <v>0</v>
      </c>
      <c r="Z225" s="974">
        <v>0</v>
      </c>
      <c r="AA225" s="974">
        <v>0</v>
      </c>
      <c r="AB225" s="974">
        <v>0</v>
      </c>
      <c r="AC225" s="974">
        <v>0</v>
      </c>
      <c r="AD225" s="974">
        <v>0</v>
      </c>
      <c r="AE225" s="974">
        <v>0</v>
      </c>
      <c r="AF225" s="974">
        <v>0</v>
      </c>
      <c r="AG225" s="974">
        <v>0</v>
      </c>
      <c r="AH225" s="974">
        <v>0</v>
      </c>
      <c r="AI225" s="974">
        <v>0</v>
      </c>
      <c r="AJ225" s="974">
        <v>0</v>
      </c>
      <c r="AK225" s="974">
        <v>0</v>
      </c>
      <c r="AL225" s="974">
        <v>0</v>
      </c>
      <c r="AM225" s="974">
        <v>0</v>
      </c>
      <c r="AN225" s="974">
        <v>0</v>
      </c>
      <c r="AO225" s="974">
        <v>0</v>
      </c>
      <c r="AP225" s="974">
        <v>0</v>
      </c>
      <c r="AQ225" s="974">
        <v>0</v>
      </c>
      <c r="AR225" s="974">
        <v>0</v>
      </c>
      <c r="AS225" s="974">
        <v>0</v>
      </c>
      <c r="AT225" s="974">
        <v>0</v>
      </c>
      <c r="AU225" s="974">
        <v>0</v>
      </c>
      <c r="AV225" s="974">
        <v>0</v>
      </c>
      <c r="AW225" s="1028">
        <v>0</v>
      </c>
      <c r="AX225" s="963"/>
      <c r="AY225" s="973"/>
      <c r="AZ225" s="963"/>
      <c r="BA225" s="963"/>
      <c r="BB225" s="973"/>
      <c r="BC225" s="1044"/>
      <c r="BD225" s="963"/>
      <c r="BE225" s="963"/>
    </row>
    <row r="226" spans="1:57" s="1063" customFormat="1" ht="33" customHeight="1">
      <c r="A226" s="963">
        <v>323</v>
      </c>
      <c r="B226" s="964">
        <v>298</v>
      </c>
      <c r="C226" s="1074" t="s">
        <v>1287</v>
      </c>
      <c r="D226" s="1075" t="s">
        <v>1718</v>
      </c>
      <c r="E226" s="1072" t="s">
        <v>1719</v>
      </c>
      <c r="F226" s="1076" t="s">
        <v>1728</v>
      </c>
      <c r="G226" s="974">
        <v>0</v>
      </c>
      <c r="H226" s="974">
        <v>0</v>
      </c>
      <c r="I226" s="974">
        <v>0</v>
      </c>
      <c r="J226" s="974">
        <v>0</v>
      </c>
      <c r="K226" s="974">
        <v>0</v>
      </c>
      <c r="L226" s="974">
        <v>0</v>
      </c>
      <c r="M226" s="974">
        <v>0</v>
      </c>
      <c r="N226" s="974">
        <v>0</v>
      </c>
      <c r="O226" s="974">
        <v>0</v>
      </c>
      <c r="P226" s="974">
        <v>0</v>
      </c>
      <c r="Q226" s="974">
        <v>0</v>
      </c>
      <c r="R226" s="974">
        <v>0</v>
      </c>
      <c r="S226" s="974">
        <v>0</v>
      </c>
      <c r="T226" s="974">
        <v>0</v>
      </c>
      <c r="U226" s="974">
        <v>0</v>
      </c>
      <c r="V226" s="974">
        <v>0</v>
      </c>
      <c r="W226" s="974">
        <v>0</v>
      </c>
      <c r="X226" s="974">
        <v>0</v>
      </c>
      <c r="Y226" s="974">
        <v>0</v>
      </c>
      <c r="Z226" s="974">
        <v>0</v>
      </c>
      <c r="AA226" s="974">
        <v>0</v>
      </c>
      <c r="AB226" s="974">
        <v>0</v>
      </c>
      <c r="AC226" s="974">
        <v>0</v>
      </c>
      <c r="AD226" s="974">
        <v>0</v>
      </c>
      <c r="AE226" s="974">
        <v>0</v>
      </c>
      <c r="AF226" s="974">
        <v>0</v>
      </c>
      <c r="AG226" s="974">
        <v>0</v>
      </c>
      <c r="AH226" s="974">
        <v>0</v>
      </c>
      <c r="AI226" s="974">
        <v>0</v>
      </c>
      <c r="AJ226" s="974">
        <v>0</v>
      </c>
      <c r="AK226" s="974">
        <v>0</v>
      </c>
      <c r="AL226" s="974">
        <v>0</v>
      </c>
      <c r="AM226" s="974">
        <v>0</v>
      </c>
      <c r="AN226" s="974">
        <v>0</v>
      </c>
      <c r="AO226" s="974">
        <v>0</v>
      </c>
      <c r="AP226" s="974">
        <v>0</v>
      </c>
      <c r="AQ226" s="974">
        <v>0</v>
      </c>
      <c r="AR226" s="974">
        <v>0</v>
      </c>
      <c r="AS226" s="974">
        <v>0</v>
      </c>
      <c r="AT226" s="974">
        <v>0</v>
      </c>
      <c r="AU226" s="974">
        <v>0</v>
      </c>
      <c r="AV226" s="974">
        <v>0</v>
      </c>
      <c r="AW226" s="1028">
        <v>0</v>
      </c>
      <c r="AX226" s="963"/>
      <c r="AY226" s="973"/>
      <c r="AZ226" s="963"/>
      <c r="BA226" s="963"/>
      <c r="BB226" s="973"/>
      <c r="BC226" s="1044"/>
      <c r="BD226" s="963"/>
      <c r="BE226" s="963"/>
    </row>
    <row r="227" spans="1:57" s="1063" customFormat="1" ht="33" customHeight="1">
      <c r="A227" s="963">
        <v>324</v>
      </c>
      <c r="B227" s="964">
        <v>299</v>
      </c>
      <c r="C227" s="1074" t="s">
        <v>1287</v>
      </c>
      <c r="D227" s="1075" t="s">
        <v>1718</v>
      </c>
      <c r="E227" s="1072" t="s">
        <v>1719</v>
      </c>
      <c r="F227" s="1076" t="s">
        <v>1729</v>
      </c>
      <c r="G227" s="974">
        <v>0</v>
      </c>
      <c r="H227" s="974">
        <v>0</v>
      </c>
      <c r="I227" s="974">
        <v>0</v>
      </c>
      <c r="J227" s="974">
        <v>0</v>
      </c>
      <c r="K227" s="974">
        <v>0</v>
      </c>
      <c r="L227" s="974">
        <v>0</v>
      </c>
      <c r="M227" s="974">
        <v>0</v>
      </c>
      <c r="N227" s="974">
        <v>0</v>
      </c>
      <c r="O227" s="974">
        <v>0</v>
      </c>
      <c r="P227" s="974">
        <v>0</v>
      </c>
      <c r="Q227" s="974">
        <v>0</v>
      </c>
      <c r="R227" s="974">
        <v>0</v>
      </c>
      <c r="S227" s="974">
        <v>0</v>
      </c>
      <c r="T227" s="974">
        <v>0</v>
      </c>
      <c r="U227" s="974">
        <v>0</v>
      </c>
      <c r="V227" s="974">
        <v>0</v>
      </c>
      <c r="W227" s="974">
        <v>0</v>
      </c>
      <c r="X227" s="974">
        <v>0</v>
      </c>
      <c r="Y227" s="974">
        <v>0</v>
      </c>
      <c r="Z227" s="974">
        <v>0</v>
      </c>
      <c r="AA227" s="974">
        <v>0</v>
      </c>
      <c r="AB227" s="974">
        <v>0</v>
      </c>
      <c r="AC227" s="974">
        <v>0</v>
      </c>
      <c r="AD227" s="974">
        <v>0</v>
      </c>
      <c r="AE227" s="974">
        <v>0</v>
      </c>
      <c r="AF227" s="974">
        <v>0</v>
      </c>
      <c r="AG227" s="974">
        <v>0</v>
      </c>
      <c r="AH227" s="974">
        <v>0</v>
      </c>
      <c r="AI227" s="974">
        <v>0</v>
      </c>
      <c r="AJ227" s="974">
        <v>0</v>
      </c>
      <c r="AK227" s="974">
        <v>0</v>
      </c>
      <c r="AL227" s="974">
        <v>0</v>
      </c>
      <c r="AM227" s="974">
        <v>0</v>
      </c>
      <c r="AN227" s="974">
        <v>0</v>
      </c>
      <c r="AO227" s="974">
        <v>0</v>
      </c>
      <c r="AP227" s="974">
        <v>0</v>
      </c>
      <c r="AQ227" s="974">
        <v>0</v>
      </c>
      <c r="AR227" s="974">
        <v>0</v>
      </c>
      <c r="AS227" s="974">
        <v>0</v>
      </c>
      <c r="AT227" s="974">
        <v>0</v>
      </c>
      <c r="AU227" s="974">
        <v>0</v>
      </c>
      <c r="AV227" s="974">
        <v>0</v>
      </c>
      <c r="AW227" s="1028">
        <v>0</v>
      </c>
      <c r="AX227" s="963"/>
      <c r="AY227" s="973"/>
      <c r="AZ227" s="963"/>
      <c r="BA227" s="963"/>
      <c r="BB227" s="973"/>
      <c r="BC227" s="1044"/>
      <c r="BD227" s="963"/>
      <c r="BE227" s="963"/>
    </row>
    <row r="228" spans="1:57" s="1063" customFormat="1" ht="33" customHeight="1">
      <c r="A228" s="963">
        <v>325</v>
      </c>
      <c r="B228" s="964">
        <v>300</v>
      </c>
      <c r="C228" s="1074" t="s">
        <v>1287</v>
      </c>
      <c r="D228" s="1075" t="s">
        <v>1718</v>
      </c>
      <c r="E228" s="1072" t="s">
        <v>1719</v>
      </c>
      <c r="F228" s="1076" t="s">
        <v>1730</v>
      </c>
      <c r="G228" s="974">
        <v>0</v>
      </c>
      <c r="H228" s="974">
        <v>0</v>
      </c>
      <c r="I228" s="974">
        <v>0</v>
      </c>
      <c r="J228" s="974">
        <v>0</v>
      </c>
      <c r="K228" s="974">
        <v>0</v>
      </c>
      <c r="L228" s="974">
        <v>0</v>
      </c>
      <c r="M228" s="974">
        <v>0</v>
      </c>
      <c r="N228" s="974">
        <v>0</v>
      </c>
      <c r="O228" s="974">
        <v>0</v>
      </c>
      <c r="P228" s="974">
        <v>0</v>
      </c>
      <c r="Q228" s="974">
        <v>0</v>
      </c>
      <c r="R228" s="974">
        <v>0</v>
      </c>
      <c r="S228" s="974">
        <v>0</v>
      </c>
      <c r="T228" s="974">
        <v>0</v>
      </c>
      <c r="U228" s="974">
        <v>0</v>
      </c>
      <c r="V228" s="974">
        <v>0</v>
      </c>
      <c r="W228" s="974">
        <v>0</v>
      </c>
      <c r="X228" s="974">
        <v>0</v>
      </c>
      <c r="Y228" s="974">
        <v>0</v>
      </c>
      <c r="Z228" s="974">
        <v>0</v>
      </c>
      <c r="AA228" s="974">
        <v>0</v>
      </c>
      <c r="AB228" s="974">
        <v>0</v>
      </c>
      <c r="AC228" s="974">
        <v>0</v>
      </c>
      <c r="AD228" s="974">
        <v>0</v>
      </c>
      <c r="AE228" s="974">
        <v>0</v>
      </c>
      <c r="AF228" s="974">
        <v>0</v>
      </c>
      <c r="AG228" s="974">
        <v>0</v>
      </c>
      <c r="AH228" s="974">
        <v>0</v>
      </c>
      <c r="AI228" s="974">
        <v>0</v>
      </c>
      <c r="AJ228" s="974">
        <v>0</v>
      </c>
      <c r="AK228" s="974">
        <v>0</v>
      </c>
      <c r="AL228" s="974">
        <v>0</v>
      </c>
      <c r="AM228" s="974">
        <v>0</v>
      </c>
      <c r="AN228" s="974">
        <v>0</v>
      </c>
      <c r="AO228" s="974">
        <v>0</v>
      </c>
      <c r="AP228" s="974">
        <v>0</v>
      </c>
      <c r="AQ228" s="974">
        <v>0</v>
      </c>
      <c r="AR228" s="974">
        <v>0</v>
      </c>
      <c r="AS228" s="974">
        <v>0</v>
      </c>
      <c r="AT228" s="974">
        <v>0</v>
      </c>
      <c r="AU228" s="974">
        <v>0</v>
      </c>
      <c r="AV228" s="974">
        <v>0</v>
      </c>
      <c r="AW228" s="1028">
        <v>0</v>
      </c>
      <c r="AX228" s="963"/>
      <c r="AY228" s="973"/>
      <c r="AZ228" s="963"/>
      <c r="BA228" s="963"/>
      <c r="BB228" s="973"/>
      <c r="BC228" s="1044"/>
      <c r="BD228" s="963"/>
      <c r="BE228" s="963"/>
    </row>
    <row r="229" spans="1:57" s="1063" customFormat="1" ht="33" customHeight="1">
      <c r="A229" s="963">
        <v>326</v>
      </c>
      <c r="B229" s="964">
        <v>301</v>
      </c>
      <c r="C229" s="1074" t="s">
        <v>1287</v>
      </c>
      <c r="D229" s="1075" t="s">
        <v>1718</v>
      </c>
      <c r="E229" s="1072" t="s">
        <v>1719</v>
      </c>
      <c r="F229" s="1076" t="s">
        <v>1627</v>
      </c>
      <c r="G229" s="974">
        <v>-2.3841857910156298E-7</v>
      </c>
      <c r="H229" s="974">
        <v>0</v>
      </c>
      <c r="I229" s="974">
        <v>0</v>
      </c>
      <c r="J229" s="974">
        <v>0</v>
      </c>
      <c r="K229" s="974">
        <v>0</v>
      </c>
      <c r="L229" s="974">
        <v>0</v>
      </c>
      <c r="M229" s="974">
        <v>0</v>
      </c>
      <c r="N229" s="974">
        <v>0</v>
      </c>
      <c r="O229" s="974">
        <v>0</v>
      </c>
      <c r="P229" s="974">
        <v>0</v>
      </c>
      <c r="Q229" s="974">
        <v>0</v>
      </c>
      <c r="R229" s="974">
        <v>0</v>
      </c>
      <c r="S229" s="974">
        <v>0</v>
      </c>
      <c r="T229" s="974">
        <v>0</v>
      </c>
      <c r="U229" s="974">
        <v>0</v>
      </c>
      <c r="V229" s="974">
        <v>0</v>
      </c>
      <c r="W229" s="974">
        <v>0</v>
      </c>
      <c r="X229" s="974">
        <v>0</v>
      </c>
      <c r="Y229" s="974">
        <v>0</v>
      </c>
      <c r="Z229" s="974">
        <v>0</v>
      </c>
      <c r="AA229" s="974">
        <v>0</v>
      </c>
      <c r="AB229" s="974">
        <v>0</v>
      </c>
      <c r="AC229" s="974">
        <v>0</v>
      </c>
      <c r="AD229" s="974">
        <v>0</v>
      </c>
      <c r="AE229" s="974">
        <v>0</v>
      </c>
      <c r="AF229" s="974">
        <v>0</v>
      </c>
      <c r="AG229" s="974">
        <v>0</v>
      </c>
      <c r="AH229" s="974">
        <v>0</v>
      </c>
      <c r="AI229" s="974">
        <v>0</v>
      </c>
      <c r="AJ229" s="974">
        <v>0</v>
      </c>
      <c r="AK229" s="974">
        <v>0</v>
      </c>
      <c r="AL229" s="974">
        <v>0</v>
      </c>
      <c r="AM229" s="974">
        <v>0</v>
      </c>
      <c r="AN229" s="974">
        <v>0</v>
      </c>
      <c r="AO229" s="974">
        <v>0</v>
      </c>
      <c r="AP229" s="974">
        <v>0</v>
      </c>
      <c r="AQ229" s="974">
        <v>0</v>
      </c>
      <c r="AR229" s="974">
        <v>0</v>
      </c>
      <c r="AS229" s="974">
        <v>0</v>
      </c>
      <c r="AT229" s="974">
        <v>0</v>
      </c>
      <c r="AU229" s="974">
        <v>0</v>
      </c>
      <c r="AV229" s="974">
        <v>-2.3841857910156298E-7</v>
      </c>
      <c r="AW229" s="1028">
        <v>0</v>
      </c>
      <c r="AX229" s="963"/>
      <c r="AY229" s="973"/>
      <c r="AZ229" s="963"/>
      <c r="BA229" s="963"/>
      <c r="BB229" s="973"/>
      <c r="BC229" s="1044"/>
      <c r="BD229" s="963"/>
      <c r="BE229" s="963"/>
    </row>
    <row r="230" spans="1:57" s="1063" customFormat="1" ht="33" customHeight="1">
      <c r="A230" s="963"/>
      <c r="B230" s="964"/>
      <c r="C230" s="989" t="s">
        <v>1287</v>
      </c>
      <c r="D230" s="1078" t="s">
        <v>1731</v>
      </c>
      <c r="E230" s="1072" t="s">
        <v>1732</v>
      </c>
      <c r="F230" s="1027" t="s">
        <v>1391</v>
      </c>
      <c r="G230" s="974">
        <v>0</v>
      </c>
      <c r="H230" s="974">
        <v>0</v>
      </c>
      <c r="I230" s="974">
        <v>0</v>
      </c>
      <c r="J230" s="974">
        <v>0</v>
      </c>
      <c r="K230" s="974">
        <v>0</v>
      </c>
      <c r="L230" s="974">
        <v>0</v>
      </c>
      <c r="M230" s="974">
        <v>0</v>
      </c>
      <c r="N230" s="974">
        <v>0</v>
      </c>
      <c r="O230" s="974">
        <v>0</v>
      </c>
      <c r="P230" s="974">
        <v>0</v>
      </c>
      <c r="Q230" s="974">
        <v>0</v>
      </c>
      <c r="R230" s="974">
        <v>0</v>
      </c>
      <c r="S230" s="974">
        <v>0</v>
      </c>
      <c r="T230" s="974">
        <v>0</v>
      </c>
      <c r="U230" s="974">
        <v>0</v>
      </c>
      <c r="V230" s="974">
        <v>0</v>
      </c>
      <c r="W230" s="974">
        <v>0</v>
      </c>
      <c r="X230" s="974">
        <v>0</v>
      </c>
      <c r="Y230" s="974">
        <v>0</v>
      </c>
      <c r="Z230" s="974">
        <v>0</v>
      </c>
      <c r="AA230" s="974">
        <v>0</v>
      </c>
      <c r="AB230" s="974">
        <v>0</v>
      </c>
      <c r="AC230" s="974">
        <v>0</v>
      </c>
      <c r="AD230" s="974">
        <v>0</v>
      </c>
      <c r="AE230" s="974">
        <v>0</v>
      </c>
      <c r="AF230" s="974">
        <v>0</v>
      </c>
      <c r="AG230" s="974">
        <v>0</v>
      </c>
      <c r="AH230" s="974">
        <v>0</v>
      </c>
      <c r="AI230" s="974">
        <v>0</v>
      </c>
      <c r="AJ230" s="974">
        <v>0</v>
      </c>
      <c r="AK230" s="974">
        <v>0</v>
      </c>
      <c r="AL230" s="974">
        <v>0</v>
      </c>
      <c r="AM230" s="974">
        <v>0</v>
      </c>
      <c r="AN230" s="974">
        <v>0</v>
      </c>
      <c r="AO230" s="974">
        <v>0</v>
      </c>
      <c r="AP230" s="974">
        <v>0</v>
      </c>
      <c r="AQ230" s="974">
        <v>0</v>
      </c>
      <c r="AR230" s="974">
        <v>0</v>
      </c>
      <c r="AS230" s="974">
        <v>0</v>
      </c>
      <c r="AT230" s="974">
        <v>0</v>
      </c>
      <c r="AU230" s="974">
        <v>0</v>
      </c>
      <c r="AV230" s="974">
        <v>0</v>
      </c>
      <c r="AW230" s="1028">
        <v>0</v>
      </c>
      <c r="AX230" s="963"/>
      <c r="AY230" s="973">
        <v>0</v>
      </c>
      <c r="AZ230" s="963"/>
      <c r="BA230" s="963"/>
      <c r="BB230" s="973"/>
      <c r="BC230" s="1044"/>
      <c r="BD230" s="963"/>
      <c r="BE230" s="963"/>
    </row>
    <row r="231" spans="1:57" s="1063" customFormat="1" ht="33" customHeight="1">
      <c r="A231" s="963"/>
      <c r="B231" s="964"/>
      <c r="C231" s="989" t="s">
        <v>1287</v>
      </c>
      <c r="D231" s="1078" t="s">
        <v>1733</v>
      </c>
      <c r="E231" s="1072" t="s">
        <v>1734</v>
      </c>
      <c r="F231" s="1027" t="s">
        <v>1391</v>
      </c>
      <c r="G231" s="974">
        <v>0</v>
      </c>
      <c r="H231" s="974">
        <v>0</v>
      </c>
      <c r="I231" s="974">
        <v>0</v>
      </c>
      <c r="J231" s="974">
        <v>0</v>
      </c>
      <c r="K231" s="974">
        <v>0</v>
      </c>
      <c r="L231" s="974">
        <v>0</v>
      </c>
      <c r="M231" s="974">
        <v>0</v>
      </c>
      <c r="N231" s="974">
        <v>0</v>
      </c>
      <c r="O231" s="974">
        <v>0</v>
      </c>
      <c r="P231" s="974">
        <v>0</v>
      </c>
      <c r="Q231" s="974">
        <v>0</v>
      </c>
      <c r="R231" s="974">
        <v>0</v>
      </c>
      <c r="S231" s="974">
        <v>0</v>
      </c>
      <c r="T231" s="974">
        <v>0</v>
      </c>
      <c r="U231" s="974">
        <v>0</v>
      </c>
      <c r="V231" s="974">
        <v>0</v>
      </c>
      <c r="W231" s="974">
        <v>0</v>
      </c>
      <c r="X231" s="974">
        <v>0</v>
      </c>
      <c r="Y231" s="974">
        <v>0</v>
      </c>
      <c r="Z231" s="974">
        <v>0</v>
      </c>
      <c r="AA231" s="974">
        <v>0</v>
      </c>
      <c r="AB231" s="974">
        <v>0</v>
      </c>
      <c r="AC231" s="974">
        <v>0</v>
      </c>
      <c r="AD231" s="974">
        <v>0</v>
      </c>
      <c r="AE231" s="974">
        <v>0</v>
      </c>
      <c r="AF231" s="974">
        <v>0</v>
      </c>
      <c r="AG231" s="974">
        <v>0</v>
      </c>
      <c r="AH231" s="974">
        <v>0</v>
      </c>
      <c r="AI231" s="974">
        <v>0</v>
      </c>
      <c r="AJ231" s="974">
        <v>0</v>
      </c>
      <c r="AK231" s="974">
        <v>0</v>
      </c>
      <c r="AL231" s="974">
        <v>0</v>
      </c>
      <c r="AM231" s="974">
        <v>0</v>
      </c>
      <c r="AN231" s="974">
        <v>0</v>
      </c>
      <c r="AO231" s="974">
        <v>0</v>
      </c>
      <c r="AP231" s="974">
        <v>0</v>
      </c>
      <c r="AQ231" s="974">
        <v>0</v>
      </c>
      <c r="AR231" s="974">
        <v>0</v>
      </c>
      <c r="AS231" s="974">
        <v>0</v>
      </c>
      <c r="AT231" s="974">
        <v>0</v>
      </c>
      <c r="AU231" s="974">
        <v>0</v>
      </c>
      <c r="AV231" s="974">
        <v>0</v>
      </c>
      <c r="AW231" s="1028">
        <v>0</v>
      </c>
      <c r="AX231" s="963"/>
      <c r="AY231" s="973">
        <v>0</v>
      </c>
      <c r="AZ231" s="963"/>
      <c r="BA231" s="963"/>
      <c r="BB231" s="973"/>
      <c r="BC231" s="1044"/>
      <c r="BD231" s="963"/>
      <c r="BE231" s="963"/>
    </row>
    <row r="232" spans="1:57" s="1063" customFormat="1" ht="33" customHeight="1">
      <c r="A232" s="963"/>
      <c r="B232" s="964"/>
      <c r="C232" s="989" t="s">
        <v>1287</v>
      </c>
      <c r="D232" s="1078" t="s">
        <v>1735</v>
      </c>
      <c r="E232" s="1072" t="s">
        <v>1736</v>
      </c>
      <c r="F232" s="1027" t="s">
        <v>1391</v>
      </c>
      <c r="G232" s="974">
        <v>0</v>
      </c>
      <c r="H232" s="974">
        <v>0</v>
      </c>
      <c r="I232" s="974">
        <v>0</v>
      </c>
      <c r="J232" s="974">
        <v>0</v>
      </c>
      <c r="K232" s="974">
        <v>0</v>
      </c>
      <c r="L232" s="974">
        <v>0</v>
      </c>
      <c r="M232" s="974">
        <v>0</v>
      </c>
      <c r="N232" s="974">
        <v>0</v>
      </c>
      <c r="O232" s="974">
        <v>0</v>
      </c>
      <c r="P232" s="974">
        <v>0</v>
      </c>
      <c r="Q232" s="974">
        <v>0</v>
      </c>
      <c r="R232" s="974">
        <v>0</v>
      </c>
      <c r="S232" s="974">
        <v>0</v>
      </c>
      <c r="T232" s="974">
        <v>0</v>
      </c>
      <c r="U232" s="974">
        <v>0</v>
      </c>
      <c r="V232" s="974">
        <v>0</v>
      </c>
      <c r="W232" s="974">
        <v>0</v>
      </c>
      <c r="X232" s="974">
        <v>0</v>
      </c>
      <c r="Y232" s="974">
        <v>0</v>
      </c>
      <c r="Z232" s="974">
        <v>0</v>
      </c>
      <c r="AA232" s="974">
        <v>0</v>
      </c>
      <c r="AB232" s="974">
        <v>0</v>
      </c>
      <c r="AC232" s="974">
        <v>0</v>
      </c>
      <c r="AD232" s="974">
        <v>0</v>
      </c>
      <c r="AE232" s="974">
        <v>0</v>
      </c>
      <c r="AF232" s="974">
        <v>0</v>
      </c>
      <c r="AG232" s="974">
        <v>0</v>
      </c>
      <c r="AH232" s="974">
        <v>0</v>
      </c>
      <c r="AI232" s="974">
        <v>0</v>
      </c>
      <c r="AJ232" s="974">
        <v>0</v>
      </c>
      <c r="AK232" s="974">
        <v>0</v>
      </c>
      <c r="AL232" s="974">
        <v>0</v>
      </c>
      <c r="AM232" s="974">
        <v>0</v>
      </c>
      <c r="AN232" s="974">
        <v>0</v>
      </c>
      <c r="AO232" s="974">
        <v>0</v>
      </c>
      <c r="AP232" s="974">
        <v>0</v>
      </c>
      <c r="AQ232" s="974">
        <v>0</v>
      </c>
      <c r="AR232" s="974">
        <v>0</v>
      </c>
      <c r="AS232" s="974">
        <v>0</v>
      </c>
      <c r="AT232" s="974">
        <v>0</v>
      </c>
      <c r="AU232" s="974">
        <v>0</v>
      </c>
      <c r="AV232" s="974">
        <v>0</v>
      </c>
      <c r="AW232" s="1028">
        <v>0</v>
      </c>
      <c r="AX232" s="963"/>
      <c r="AY232" s="973">
        <v>0</v>
      </c>
      <c r="AZ232" s="963"/>
      <c r="BA232" s="963"/>
      <c r="BB232" s="973"/>
      <c r="BC232" s="1044"/>
      <c r="BD232" s="963"/>
      <c r="BE232" s="963"/>
    </row>
    <row r="233" spans="1:57" s="1063" customFormat="1" ht="33" customHeight="1">
      <c r="A233" s="963"/>
      <c r="B233" s="964"/>
      <c r="C233" s="989" t="s">
        <v>1287</v>
      </c>
      <c r="D233" s="1078" t="s">
        <v>1737</v>
      </c>
      <c r="E233" s="1072" t="s">
        <v>1738</v>
      </c>
      <c r="F233" s="1027" t="s">
        <v>1391</v>
      </c>
      <c r="G233" s="974">
        <v>0</v>
      </c>
      <c r="H233" s="974">
        <v>0</v>
      </c>
      <c r="I233" s="974">
        <v>0</v>
      </c>
      <c r="J233" s="974">
        <v>0</v>
      </c>
      <c r="K233" s="974">
        <v>0</v>
      </c>
      <c r="L233" s="974">
        <v>0</v>
      </c>
      <c r="M233" s="974">
        <v>0</v>
      </c>
      <c r="N233" s="974">
        <v>0</v>
      </c>
      <c r="O233" s="974">
        <v>0</v>
      </c>
      <c r="P233" s="974">
        <v>0</v>
      </c>
      <c r="Q233" s="974">
        <v>0</v>
      </c>
      <c r="R233" s="974">
        <v>0</v>
      </c>
      <c r="S233" s="974">
        <v>0</v>
      </c>
      <c r="T233" s="974">
        <v>0</v>
      </c>
      <c r="U233" s="974">
        <v>0</v>
      </c>
      <c r="V233" s="974">
        <v>0</v>
      </c>
      <c r="W233" s="974">
        <v>0</v>
      </c>
      <c r="X233" s="974">
        <v>0</v>
      </c>
      <c r="Y233" s="974">
        <v>0</v>
      </c>
      <c r="Z233" s="974">
        <v>0</v>
      </c>
      <c r="AA233" s="974">
        <v>0</v>
      </c>
      <c r="AB233" s="974">
        <v>0</v>
      </c>
      <c r="AC233" s="974">
        <v>0</v>
      </c>
      <c r="AD233" s="974">
        <v>0</v>
      </c>
      <c r="AE233" s="974">
        <v>0</v>
      </c>
      <c r="AF233" s="974">
        <v>0</v>
      </c>
      <c r="AG233" s="974">
        <v>0</v>
      </c>
      <c r="AH233" s="974">
        <v>0</v>
      </c>
      <c r="AI233" s="974">
        <v>0</v>
      </c>
      <c r="AJ233" s="974">
        <v>0</v>
      </c>
      <c r="AK233" s="974">
        <v>0</v>
      </c>
      <c r="AL233" s="974">
        <v>0</v>
      </c>
      <c r="AM233" s="974">
        <v>0</v>
      </c>
      <c r="AN233" s="974">
        <v>0</v>
      </c>
      <c r="AO233" s="974">
        <v>0</v>
      </c>
      <c r="AP233" s="974">
        <v>0</v>
      </c>
      <c r="AQ233" s="974">
        <v>0</v>
      </c>
      <c r="AR233" s="974">
        <v>0</v>
      </c>
      <c r="AS233" s="974">
        <v>0</v>
      </c>
      <c r="AT233" s="974">
        <v>0</v>
      </c>
      <c r="AU233" s="974">
        <v>0</v>
      </c>
      <c r="AV233" s="974">
        <v>0</v>
      </c>
      <c r="AW233" s="1028">
        <v>0</v>
      </c>
      <c r="AX233" s="963"/>
      <c r="AY233" s="973">
        <v>0</v>
      </c>
      <c r="AZ233" s="963"/>
      <c r="BA233" s="963"/>
      <c r="BB233" s="973"/>
      <c r="BC233" s="1044"/>
      <c r="BD233" s="963"/>
      <c r="BE233" s="963"/>
    </row>
    <row r="234" spans="1:57" s="1063" customFormat="1" ht="33" customHeight="1">
      <c r="A234" s="963"/>
      <c r="B234" s="964"/>
      <c r="C234" s="989" t="s">
        <v>1287</v>
      </c>
      <c r="D234" s="1078" t="s">
        <v>1739</v>
      </c>
      <c r="E234" s="1072" t="s">
        <v>1740</v>
      </c>
      <c r="F234" s="1027" t="s">
        <v>1391</v>
      </c>
      <c r="G234" s="974">
        <v>0</v>
      </c>
      <c r="H234" s="974">
        <v>0</v>
      </c>
      <c r="I234" s="974">
        <v>0</v>
      </c>
      <c r="J234" s="974">
        <v>0</v>
      </c>
      <c r="K234" s="974">
        <v>0</v>
      </c>
      <c r="L234" s="974">
        <v>0</v>
      </c>
      <c r="M234" s="974">
        <v>0</v>
      </c>
      <c r="N234" s="974">
        <v>0</v>
      </c>
      <c r="O234" s="974">
        <v>0</v>
      </c>
      <c r="P234" s="974">
        <v>0</v>
      </c>
      <c r="Q234" s="974">
        <v>0</v>
      </c>
      <c r="R234" s="974">
        <v>0</v>
      </c>
      <c r="S234" s="974">
        <v>0</v>
      </c>
      <c r="T234" s="974">
        <v>0</v>
      </c>
      <c r="U234" s="974">
        <v>0</v>
      </c>
      <c r="V234" s="974">
        <v>0</v>
      </c>
      <c r="W234" s="974">
        <v>0</v>
      </c>
      <c r="X234" s="974">
        <v>0</v>
      </c>
      <c r="Y234" s="974">
        <v>0</v>
      </c>
      <c r="Z234" s="974">
        <v>0</v>
      </c>
      <c r="AA234" s="974">
        <v>0</v>
      </c>
      <c r="AB234" s="974">
        <v>0</v>
      </c>
      <c r="AC234" s="974">
        <v>0</v>
      </c>
      <c r="AD234" s="974">
        <v>0</v>
      </c>
      <c r="AE234" s="974">
        <v>0</v>
      </c>
      <c r="AF234" s="974">
        <v>0</v>
      </c>
      <c r="AG234" s="974">
        <v>0</v>
      </c>
      <c r="AH234" s="974">
        <v>0</v>
      </c>
      <c r="AI234" s="974">
        <v>0</v>
      </c>
      <c r="AJ234" s="974">
        <v>0</v>
      </c>
      <c r="AK234" s="974">
        <v>0</v>
      </c>
      <c r="AL234" s="974">
        <v>0</v>
      </c>
      <c r="AM234" s="974">
        <v>0</v>
      </c>
      <c r="AN234" s="974">
        <v>0</v>
      </c>
      <c r="AO234" s="974">
        <v>0</v>
      </c>
      <c r="AP234" s="974">
        <v>0</v>
      </c>
      <c r="AQ234" s="974">
        <v>0</v>
      </c>
      <c r="AR234" s="974">
        <v>0</v>
      </c>
      <c r="AS234" s="974">
        <v>0</v>
      </c>
      <c r="AT234" s="974">
        <v>0</v>
      </c>
      <c r="AU234" s="974">
        <v>0</v>
      </c>
      <c r="AV234" s="974">
        <v>0</v>
      </c>
      <c r="AW234" s="1028">
        <v>0</v>
      </c>
      <c r="AX234" s="963"/>
      <c r="AY234" s="973">
        <v>0</v>
      </c>
      <c r="AZ234" s="963"/>
      <c r="BA234" s="963"/>
      <c r="BB234" s="973"/>
      <c r="BC234" s="1044"/>
      <c r="BD234" s="963"/>
      <c r="BE234" s="963"/>
    </row>
    <row r="235" spans="1:57" s="1063" customFormat="1" ht="33" customHeight="1">
      <c r="A235" s="963"/>
      <c r="B235" s="964"/>
      <c r="C235" s="989" t="s">
        <v>1287</v>
      </c>
      <c r="D235" s="1078" t="s">
        <v>1741</v>
      </c>
      <c r="E235" s="1072" t="s">
        <v>1742</v>
      </c>
      <c r="F235" s="1027" t="s">
        <v>1391</v>
      </c>
      <c r="G235" s="974">
        <v>0</v>
      </c>
      <c r="H235" s="974">
        <v>0</v>
      </c>
      <c r="I235" s="974">
        <v>0</v>
      </c>
      <c r="J235" s="974">
        <v>0</v>
      </c>
      <c r="K235" s="974">
        <v>0</v>
      </c>
      <c r="L235" s="974">
        <v>0</v>
      </c>
      <c r="M235" s="974">
        <v>0</v>
      </c>
      <c r="N235" s="974">
        <v>0</v>
      </c>
      <c r="O235" s="974">
        <v>0</v>
      </c>
      <c r="P235" s="974">
        <v>0</v>
      </c>
      <c r="Q235" s="974">
        <v>0</v>
      </c>
      <c r="R235" s="974">
        <v>0</v>
      </c>
      <c r="S235" s="974">
        <v>0</v>
      </c>
      <c r="T235" s="974">
        <v>0</v>
      </c>
      <c r="U235" s="974">
        <v>0</v>
      </c>
      <c r="V235" s="974">
        <v>0</v>
      </c>
      <c r="W235" s="974">
        <v>0</v>
      </c>
      <c r="X235" s="974">
        <v>0</v>
      </c>
      <c r="Y235" s="974">
        <v>0</v>
      </c>
      <c r="Z235" s="974">
        <v>0</v>
      </c>
      <c r="AA235" s="974">
        <v>0</v>
      </c>
      <c r="AB235" s="974">
        <v>0</v>
      </c>
      <c r="AC235" s="974">
        <v>0</v>
      </c>
      <c r="AD235" s="974">
        <v>0</v>
      </c>
      <c r="AE235" s="974">
        <v>0</v>
      </c>
      <c r="AF235" s="974">
        <v>0</v>
      </c>
      <c r="AG235" s="974">
        <v>0</v>
      </c>
      <c r="AH235" s="974">
        <v>0</v>
      </c>
      <c r="AI235" s="974">
        <v>0</v>
      </c>
      <c r="AJ235" s="974">
        <v>0</v>
      </c>
      <c r="AK235" s="974">
        <v>0</v>
      </c>
      <c r="AL235" s="974">
        <v>0</v>
      </c>
      <c r="AM235" s="974">
        <v>0</v>
      </c>
      <c r="AN235" s="974">
        <v>0</v>
      </c>
      <c r="AO235" s="974">
        <v>0</v>
      </c>
      <c r="AP235" s="974">
        <v>0</v>
      </c>
      <c r="AQ235" s="974">
        <v>0</v>
      </c>
      <c r="AR235" s="974">
        <v>0</v>
      </c>
      <c r="AS235" s="974">
        <v>0</v>
      </c>
      <c r="AT235" s="974">
        <v>0</v>
      </c>
      <c r="AU235" s="974">
        <v>0</v>
      </c>
      <c r="AV235" s="974">
        <v>0</v>
      </c>
      <c r="AW235" s="1028">
        <v>0</v>
      </c>
      <c r="AX235" s="963"/>
      <c r="AY235" s="973">
        <v>0</v>
      </c>
      <c r="AZ235" s="963"/>
      <c r="BA235" s="963"/>
      <c r="BB235" s="973"/>
      <c r="BC235" s="1044"/>
      <c r="BD235" s="963"/>
      <c r="BE235" s="963"/>
    </row>
    <row r="236" spans="1:57" s="1063" customFormat="1" ht="33" customHeight="1">
      <c r="A236" s="963"/>
      <c r="B236" s="964"/>
      <c r="C236" s="989" t="s">
        <v>1287</v>
      </c>
      <c r="D236" s="1078" t="s">
        <v>1743</v>
      </c>
      <c r="E236" s="1072" t="s">
        <v>1243</v>
      </c>
      <c r="F236" s="1027" t="s">
        <v>1391</v>
      </c>
      <c r="G236" s="974">
        <v>0</v>
      </c>
      <c r="H236" s="974">
        <v>0</v>
      </c>
      <c r="I236" s="974">
        <v>0</v>
      </c>
      <c r="J236" s="974">
        <v>0</v>
      </c>
      <c r="K236" s="974">
        <v>0</v>
      </c>
      <c r="L236" s="974">
        <v>0</v>
      </c>
      <c r="M236" s="974">
        <v>0</v>
      </c>
      <c r="N236" s="974">
        <v>0</v>
      </c>
      <c r="O236" s="974">
        <v>0</v>
      </c>
      <c r="P236" s="974">
        <v>0</v>
      </c>
      <c r="Q236" s="974">
        <v>0</v>
      </c>
      <c r="R236" s="974">
        <v>0</v>
      </c>
      <c r="S236" s="974">
        <v>0</v>
      </c>
      <c r="T236" s="974">
        <v>0</v>
      </c>
      <c r="U236" s="974">
        <v>0</v>
      </c>
      <c r="V236" s="974">
        <v>0</v>
      </c>
      <c r="W236" s="974">
        <v>0</v>
      </c>
      <c r="X236" s="974">
        <v>0</v>
      </c>
      <c r="Y236" s="974">
        <v>0</v>
      </c>
      <c r="Z236" s="974">
        <v>0</v>
      </c>
      <c r="AA236" s="974">
        <v>0</v>
      </c>
      <c r="AB236" s="974">
        <v>0</v>
      </c>
      <c r="AC236" s="974">
        <v>0</v>
      </c>
      <c r="AD236" s="974">
        <v>0</v>
      </c>
      <c r="AE236" s="974">
        <v>0</v>
      </c>
      <c r="AF236" s="974">
        <v>426054294</v>
      </c>
      <c r="AG236" s="974">
        <v>0</v>
      </c>
      <c r="AH236" s="974">
        <v>0</v>
      </c>
      <c r="AI236" s="974">
        <v>0</v>
      </c>
      <c r="AJ236" s="974">
        <v>0</v>
      </c>
      <c r="AK236" s="1042">
        <v>46667000</v>
      </c>
      <c r="AL236" s="974">
        <v>0</v>
      </c>
      <c r="AM236" s="974">
        <v>0</v>
      </c>
      <c r="AN236" s="974">
        <v>0</v>
      </c>
      <c r="AO236" s="974">
        <v>0</v>
      </c>
      <c r="AP236" s="974">
        <v>0</v>
      </c>
      <c r="AQ236" s="974">
        <v>0</v>
      </c>
      <c r="AR236" s="974">
        <v>0</v>
      </c>
      <c r="AS236" s="974">
        <v>0</v>
      </c>
      <c r="AT236" s="974">
        <v>0</v>
      </c>
      <c r="AU236" s="974">
        <v>0</v>
      </c>
      <c r="AV236" s="974">
        <v>472721294</v>
      </c>
      <c r="AW236" s="1028">
        <v>0</v>
      </c>
      <c r="AX236" s="963"/>
      <c r="AY236" s="973">
        <v>0</v>
      </c>
      <c r="AZ236" s="963"/>
      <c r="BA236" s="963"/>
      <c r="BB236" s="973"/>
      <c r="BC236" s="1044"/>
      <c r="BD236" s="963"/>
      <c r="BE236" s="963"/>
    </row>
    <row r="237" spans="1:57" s="1063" customFormat="1" ht="33" customHeight="1">
      <c r="A237" s="963"/>
      <c r="B237" s="964"/>
      <c r="C237" s="989" t="s">
        <v>1287</v>
      </c>
      <c r="D237" s="1078" t="s">
        <v>1744</v>
      </c>
      <c r="E237" s="1072" t="s">
        <v>1745</v>
      </c>
      <c r="F237" s="1027" t="s">
        <v>1391</v>
      </c>
      <c r="G237" s="974">
        <v>0</v>
      </c>
      <c r="H237" s="974">
        <v>0</v>
      </c>
      <c r="I237" s="974">
        <v>0</v>
      </c>
      <c r="J237" s="974">
        <v>0</v>
      </c>
      <c r="K237" s="974">
        <v>0</v>
      </c>
      <c r="L237" s="974">
        <v>0</v>
      </c>
      <c r="M237" s="974">
        <v>0</v>
      </c>
      <c r="N237" s="974">
        <v>0</v>
      </c>
      <c r="O237" s="974">
        <v>0</v>
      </c>
      <c r="P237" s="974">
        <v>0</v>
      </c>
      <c r="Q237" s="974">
        <v>0</v>
      </c>
      <c r="R237" s="974">
        <v>0</v>
      </c>
      <c r="S237" s="974">
        <v>0</v>
      </c>
      <c r="T237" s="974">
        <v>0</v>
      </c>
      <c r="U237" s="974">
        <v>0</v>
      </c>
      <c r="V237" s="974">
        <v>0</v>
      </c>
      <c r="W237" s="974">
        <v>0</v>
      </c>
      <c r="X237" s="974">
        <v>0</v>
      </c>
      <c r="Y237" s="974">
        <v>0</v>
      </c>
      <c r="Z237" s="974">
        <v>0</v>
      </c>
      <c r="AA237" s="974">
        <v>0</v>
      </c>
      <c r="AB237" s="974">
        <v>0</v>
      </c>
      <c r="AC237" s="974">
        <v>0</v>
      </c>
      <c r="AD237" s="974">
        <v>0</v>
      </c>
      <c r="AE237" s="974">
        <v>0</v>
      </c>
      <c r="AF237" s="974">
        <v>0</v>
      </c>
      <c r="AG237" s="974">
        <v>0</v>
      </c>
      <c r="AH237" s="974">
        <v>0</v>
      </c>
      <c r="AI237" s="974">
        <v>0</v>
      </c>
      <c r="AJ237" s="974">
        <v>0</v>
      </c>
      <c r="AK237" s="974">
        <v>0</v>
      </c>
      <c r="AL237" s="974">
        <v>0</v>
      </c>
      <c r="AM237" s="974">
        <v>0</v>
      </c>
      <c r="AN237" s="974">
        <v>0</v>
      </c>
      <c r="AO237" s="974">
        <v>0</v>
      </c>
      <c r="AP237" s="974">
        <v>0</v>
      </c>
      <c r="AQ237" s="974">
        <v>0</v>
      </c>
      <c r="AR237" s="974">
        <v>0</v>
      </c>
      <c r="AS237" s="974">
        <v>0</v>
      </c>
      <c r="AT237" s="974">
        <v>0</v>
      </c>
      <c r="AU237" s="974">
        <v>0</v>
      </c>
      <c r="AV237" s="974">
        <v>0</v>
      </c>
      <c r="AW237" s="1028">
        <v>0</v>
      </c>
      <c r="AX237" s="963"/>
      <c r="AY237" s="973">
        <v>0</v>
      </c>
      <c r="AZ237" s="963"/>
      <c r="BA237" s="963"/>
      <c r="BB237" s="973"/>
      <c r="BC237" s="1044"/>
      <c r="BD237" s="963"/>
      <c r="BE237" s="963"/>
    </row>
    <row r="238" spans="1:57" s="1063" customFormat="1" ht="33" customHeight="1">
      <c r="A238" s="963"/>
      <c r="B238" s="964"/>
      <c r="C238" s="989" t="s">
        <v>1287</v>
      </c>
      <c r="D238" s="1078" t="s">
        <v>1746</v>
      </c>
      <c r="E238" s="1072" t="s">
        <v>1747</v>
      </c>
      <c r="F238" s="1027" t="s">
        <v>1391</v>
      </c>
      <c r="G238" s="974">
        <v>0</v>
      </c>
      <c r="H238" s="974">
        <v>0</v>
      </c>
      <c r="I238" s="974">
        <v>0</v>
      </c>
      <c r="J238" s="974">
        <v>0</v>
      </c>
      <c r="K238" s="974">
        <v>0</v>
      </c>
      <c r="L238" s="974">
        <v>0</v>
      </c>
      <c r="M238" s="974">
        <v>0</v>
      </c>
      <c r="N238" s="974">
        <v>0</v>
      </c>
      <c r="O238" s="974">
        <v>0</v>
      </c>
      <c r="P238" s="974">
        <v>0</v>
      </c>
      <c r="Q238" s="974">
        <v>0</v>
      </c>
      <c r="R238" s="974">
        <v>0</v>
      </c>
      <c r="S238" s="974">
        <v>0</v>
      </c>
      <c r="T238" s="974">
        <v>0</v>
      </c>
      <c r="U238" s="974">
        <v>0</v>
      </c>
      <c r="V238" s="974">
        <v>0</v>
      </c>
      <c r="W238" s="974">
        <v>0</v>
      </c>
      <c r="X238" s="974">
        <v>0</v>
      </c>
      <c r="Y238" s="974">
        <v>0</v>
      </c>
      <c r="Z238" s="974">
        <v>0</v>
      </c>
      <c r="AA238" s="974">
        <v>0</v>
      </c>
      <c r="AB238" s="974">
        <v>0</v>
      </c>
      <c r="AC238" s="974">
        <v>0</v>
      </c>
      <c r="AD238" s="974">
        <v>0</v>
      </c>
      <c r="AE238" s="974">
        <v>0</v>
      </c>
      <c r="AF238" s="974">
        <v>0</v>
      </c>
      <c r="AG238" s="974">
        <v>0</v>
      </c>
      <c r="AH238" s="974">
        <v>0</v>
      </c>
      <c r="AI238" s="974">
        <v>0</v>
      </c>
      <c r="AJ238" s="974">
        <v>0</v>
      </c>
      <c r="AK238" s="974">
        <v>0</v>
      </c>
      <c r="AL238" s="974">
        <v>0</v>
      </c>
      <c r="AM238" s="974">
        <v>0</v>
      </c>
      <c r="AN238" s="974">
        <v>0</v>
      </c>
      <c r="AO238" s="974">
        <v>0</v>
      </c>
      <c r="AP238" s="974">
        <v>0</v>
      </c>
      <c r="AQ238" s="974">
        <v>0</v>
      </c>
      <c r="AR238" s="974">
        <v>0</v>
      </c>
      <c r="AS238" s="974">
        <v>0</v>
      </c>
      <c r="AT238" s="974">
        <v>0</v>
      </c>
      <c r="AU238" s="974">
        <v>0</v>
      </c>
      <c r="AV238" s="974">
        <v>0</v>
      </c>
      <c r="AW238" s="1028">
        <v>0</v>
      </c>
      <c r="AX238" s="963"/>
      <c r="AY238" s="973">
        <v>0</v>
      </c>
      <c r="AZ238" s="963"/>
      <c r="BA238" s="963"/>
      <c r="BB238" s="973"/>
      <c r="BC238" s="1044"/>
      <c r="BD238" s="963"/>
      <c r="BE238" s="963"/>
    </row>
    <row r="239" spans="1:57" s="1063" customFormat="1" ht="33" customHeight="1">
      <c r="A239" s="963"/>
      <c r="B239" s="964"/>
      <c r="C239" s="989" t="s">
        <v>1287</v>
      </c>
      <c r="D239" s="1079" t="s">
        <v>1748</v>
      </c>
      <c r="E239" s="1072" t="s">
        <v>1749</v>
      </c>
      <c r="F239" s="1027" t="s">
        <v>1391</v>
      </c>
      <c r="G239" s="974">
        <v>0</v>
      </c>
      <c r="H239" s="974">
        <v>0</v>
      </c>
      <c r="I239" s="974">
        <v>0</v>
      </c>
      <c r="J239" s="974">
        <v>0</v>
      </c>
      <c r="K239" s="974">
        <v>0</v>
      </c>
      <c r="L239" s="974">
        <v>0</v>
      </c>
      <c r="M239" s="974">
        <v>0</v>
      </c>
      <c r="N239" s="974">
        <v>0</v>
      </c>
      <c r="O239" s="974">
        <v>0</v>
      </c>
      <c r="P239" s="974">
        <v>0</v>
      </c>
      <c r="Q239" s="974">
        <v>0</v>
      </c>
      <c r="R239" s="974">
        <v>0</v>
      </c>
      <c r="S239" s="974">
        <v>0</v>
      </c>
      <c r="T239" s="974">
        <v>0</v>
      </c>
      <c r="U239" s="974">
        <v>0</v>
      </c>
      <c r="V239" s="974">
        <v>0</v>
      </c>
      <c r="W239" s="974">
        <v>0</v>
      </c>
      <c r="X239" s="974">
        <v>0</v>
      </c>
      <c r="Y239" s="974">
        <v>0</v>
      </c>
      <c r="Z239" s="974">
        <v>0</v>
      </c>
      <c r="AA239" s="974">
        <v>0</v>
      </c>
      <c r="AB239" s="974">
        <v>0</v>
      </c>
      <c r="AC239" s="974">
        <v>0</v>
      </c>
      <c r="AD239" s="974">
        <v>0</v>
      </c>
      <c r="AE239" s="974">
        <v>0</v>
      </c>
      <c r="AF239" s="974">
        <v>0</v>
      </c>
      <c r="AG239" s="974">
        <v>0</v>
      </c>
      <c r="AH239" s="974">
        <v>0</v>
      </c>
      <c r="AI239" s="974">
        <v>0</v>
      </c>
      <c r="AJ239" s="974">
        <v>0</v>
      </c>
      <c r="AK239" s="974">
        <v>0</v>
      </c>
      <c r="AL239" s="974">
        <v>0</v>
      </c>
      <c r="AM239" s="974">
        <v>0</v>
      </c>
      <c r="AN239" s="974">
        <v>0</v>
      </c>
      <c r="AO239" s="974">
        <v>0</v>
      </c>
      <c r="AP239" s="974">
        <v>0</v>
      </c>
      <c r="AQ239" s="974">
        <v>0</v>
      </c>
      <c r="AR239" s="974">
        <v>0</v>
      </c>
      <c r="AS239" s="974">
        <v>0</v>
      </c>
      <c r="AT239" s="974">
        <v>0</v>
      </c>
      <c r="AU239" s="974">
        <v>0</v>
      </c>
      <c r="AV239" s="974">
        <v>0</v>
      </c>
      <c r="AW239" s="1028">
        <v>0</v>
      </c>
      <c r="AX239" s="963"/>
      <c r="AY239" s="973">
        <v>0</v>
      </c>
      <c r="AZ239" s="963"/>
      <c r="BA239" s="963"/>
      <c r="BB239" s="973"/>
      <c r="BC239" s="1044"/>
      <c r="BD239" s="963"/>
      <c r="BE239" s="963"/>
    </row>
    <row r="240" spans="1:57" s="1063" customFormat="1" ht="33" customHeight="1">
      <c r="A240" s="963">
        <v>331</v>
      </c>
      <c r="B240" s="964">
        <v>306</v>
      </c>
      <c r="C240" s="963" t="s">
        <v>1287</v>
      </c>
      <c r="D240" s="1080" t="s">
        <v>1750</v>
      </c>
      <c r="E240" s="1072" t="s">
        <v>1751</v>
      </c>
      <c r="F240" s="1073" t="s">
        <v>1391</v>
      </c>
      <c r="G240" s="974">
        <v>0</v>
      </c>
      <c r="H240" s="974">
        <v>0</v>
      </c>
      <c r="I240" s="974">
        <v>0</v>
      </c>
      <c r="J240" s="974">
        <v>0</v>
      </c>
      <c r="K240" s="974">
        <v>0</v>
      </c>
      <c r="L240" s="974">
        <v>0</v>
      </c>
      <c r="M240" s="974">
        <v>0</v>
      </c>
      <c r="N240" s="974">
        <v>0</v>
      </c>
      <c r="O240" s="974">
        <v>0</v>
      </c>
      <c r="P240" s="974">
        <v>0</v>
      </c>
      <c r="Q240" s="974">
        <v>0</v>
      </c>
      <c r="R240" s="974">
        <v>0</v>
      </c>
      <c r="S240" s="974">
        <v>0</v>
      </c>
      <c r="T240" s="974">
        <v>0</v>
      </c>
      <c r="U240" s="974">
        <v>0</v>
      </c>
      <c r="V240" s="974">
        <v>0</v>
      </c>
      <c r="W240" s="974">
        <v>0</v>
      </c>
      <c r="X240" s="974">
        <v>0</v>
      </c>
      <c r="Y240" s="974">
        <v>0</v>
      </c>
      <c r="Z240" s="974">
        <v>0</v>
      </c>
      <c r="AA240" s="974">
        <v>0</v>
      </c>
      <c r="AB240" s="974">
        <v>0</v>
      </c>
      <c r="AC240" s="974">
        <v>0</v>
      </c>
      <c r="AD240" s="974">
        <v>0</v>
      </c>
      <c r="AE240" s="974">
        <v>0</v>
      </c>
      <c r="AF240" s="974">
        <v>0</v>
      </c>
      <c r="AG240" s="974">
        <v>0</v>
      </c>
      <c r="AH240" s="974">
        <v>0</v>
      </c>
      <c r="AI240" s="974">
        <v>0</v>
      </c>
      <c r="AJ240" s="974">
        <v>0</v>
      </c>
      <c r="AK240" s="974">
        <v>0</v>
      </c>
      <c r="AL240" s="974">
        <v>0</v>
      </c>
      <c r="AM240" s="974">
        <v>0</v>
      </c>
      <c r="AN240" s="974">
        <v>0</v>
      </c>
      <c r="AO240" s="974">
        <v>0</v>
      </c>
      <c r="AP240" s="974">
        <v>0</v>
      </c>
      <c r="AQ240" s="974">
        <v>0</v>
      </c>
      <c r="AR240" s="974">
        <v>0</v>
      </c>
      <c r="AS240" s="974">
        <v>0</v>
      </c>
      <c r="AT240" s="974">
        <v>0</v>
      </c>
      <c r="AU240" s="974">
        <v>0</v>
      </c>
      <c r="AV240" s="974">
        <v>0</v>
      </c>
      <c r="AW240" s="1028">
        <v>0</v>
      </c>
      <c r="AX240" s="963"/>
      <c r="AY240" s="973">
        <v>0</v>
      </c>
      <c r="AZ240" s="963"/>
      <c r="BA240" s="963"/>
      <c r="BB240" s="1030">
        <v>0</v>
      </c>
      <c r="BC240" s="1031">
        <v>0</v>
      </c>
      <c r="BD240" s="963"/>
      <c r="BE240" s="963"/>
    </row>
    <row r="241" spans="1:57" s="1063" customFormat="1" ht="33" customHeight="1">
      <c r="A241" s="963">
        <v>332</v>
      </c>
      <c r="B241" s="964">
        <v>307</v>
      </c>
      <c r="C241" s="963" t="s">
        <v>1287</v>
      </c>
      <c r="D241" s="1080" t="s">
        <v>1752</v>
      </c>
      <c r="E241" s="1072" t="s">
        <v>1753</v>
      </c>
      <c r="F241" s="1073" t="s">
        <v>1391</v>
      </c>
      <c r="G241" s="974">
        <v>0</v>
      </c>
      <c r="H241" s="974">
        <v>0</v>
      </c>
      <c r="I241" s="974">
        <v>0</v>
      </c>
      <c r="J241" s="974">
        <v>0</v>
      </c>
      <c r="K241" s="974">
        <v>0</v>
      </c>
      <c r="L241" s="974">
        <v>0</v>
      </c>
      <c r="M241" s="974">
        <v>0</v>
      </c>
      <c r="N241" s="974">
        <v>0</v>
      </c>
      <c r="O241" s="974">
        <v>0</v>
      </c>
      <c r="P241" s="974">
        <v>0</v>
      </c>
      <c r="Q241" s="974">
        <v>0</v>
      </c>
      <c r="R241" s="974">
        <v>0</v>
      </c>
      <c r="S241" s="974">
        <v>0</v>
      </c>
      <c r="T241" s="974">
        <v>0</v>
      </c>
      <c r="U241" s="974">
        <v>0</v>
      </c>
      <c r="V241" s="974">
        <v>0</v>
      </c>
      <c r="W241" s="974">
        <v>0</v>
      </c>
      <c r="X241" s="974">
        <v>0</v>
      </c>
      <c r="Y241" s="974">
        <v>0</v>
      </c>
      <c r="Z241" s="974">
        <v>0</v>
      </c>
      <c r="AA241" s="974">
        <v>0</v>
      </c>
      <c r="AB241" s="974">
        <v>0</v>
      </c>
      <c r="AC241" s="974">
        <v>0</v>
      </c>
      <c r="AD241" s="974">
        <v>0</v>
      </c>
      <c r="AE241" s="974">
        <v>0</v>
      </c>
      <c r="AF241" s="974">
        <v>0</v>
      </c>
      <c r="AG241" s="974">
        <v>0</v>
      </c>
      <c r="AH241" s="974">
        <v>0</v>
      </c>
      <c r="AI241" s="974">
        <v>0</v>
      </c>
      <c r="AJ241" s="974">
        <v>0</v>
      </c>
      <c r="AK241" s="974">
        <v>0</v>
      </c>
      <c r="AL241" s="974">
        <v>0</v>
      </c>
      <c r="AM241" s="974">
        <v>0</v>
      </c>
      <c r="AN241" s="974">
        <v>0</v>
      </c>
      <c r="AO241" s="974">
        <v>0</v>
      </c>
      <c r="AP241" s="974">
        <v>0</v>
      </c>
      <c r="AQ241" s="974">
        <v>0</v>
      </c>
      <c r="AR241" s="974">
        <v>0</v>
      </c>
      <c r="AS241" s="974">
        <v>0</v>
      </c>
      <c r="AT241" s="974">
        <v>0</v>
      </c>
      <c r="AU241" s="974">
        <v>0</v>
      </c>
      <c r="AV241" s="974">
        <v>0</v>
      </c>
      <c r="AW241" s="1028">
        <v>0</v>
      </c>
      <c r="AX241" s="963"/>
      <c r="AY241" s="973">
        <v>0</v>
      </c>
      <c r="AZ241" s="963"/>
      <c r="BA241" s="963"/>
      <c r="BB241" s="1030">
        <v>0</v>
      </c>
      <c r="BC241" s="1031">
        <v>0</v>
      </c>
      <c r="BD241" s="963"/>
      <c r="BE241" s="963"/>
    </row>
    <row r="242" spans="1:57" s="1050" customFormat="1" ht="33" customHeight="1">
      <c r="A242" s="963">
        <v>333</v>
      </c>
      <c r="B242" s="964">
        <v>308</v>
      </c>
      <c r="C242" s="963" t="s">
        <v>1287</v>
      </c>
      <c r="D242" s="1080" t="s">
        <v>1754</v>
      </c>
      <c r="E242" s="1072" t="s">
        <v>1755</v>
      </c>
      <c r="F242" s="1073" t="s">
        <v>1391</v>
      </c>
      <c r="G242" s="974">
        <v>0</v>
      </c>
      <c r="H242" s="974">
        <v>0</v>
      </c>
      <c r="I242" s="974">
        <v>0</v>
      </c>
      <c r="J242" s="974">
        <v>0</v>
      </c>
      <c r="K242" s="974">
        <v>0</v>
      </c>
      <c r="L242" s="974">
        <v>0</v>
      </c>
      <c r="M242" s="974">
        <v>0</v>
      </c>
      <c r="N242" s="974">
        <v>0</v>
      </c>
      <c r="O242" s="974">
        <v>0</v>
      </c>
      <c r="P242" s="974">
        <v>0</v>
      </c>
      <c r="Q242" s="974">
        <v>0</v>
      </c>
      <c r="R242" s="974">
        <v>0</v>
      </c>
      <c r="S242" s="974">
        <v>0</v>
      </c>
      <c r="T242" s="974">
        <v>0</v>
      </c>
      <c r="U242" s="974">
        <v>0</v>
      </c>
      <c r="V242" s="974">
        <v>0</v>
      </c>
      <c r="W242" s="974">
        <v>0</v>
      </c>
      <c r="X242" s="974">
        <v>0</v>
      </c>
      <c r="Y242" s="974">
        <v>0</v>
      </c>
      <c r="Z242" s="974">
        <v>0</v>
      </c>
      <c r="AA242" s="974">
        <v>0</v>
      </c>
      <c r="AB242" s="974">
        <v>0</v>
      </c>
      <c r="AC242" s="974">
        <v>0</v>
      </c>
      <c r="AD242" s="974">
        <v>0</v>
      </c>
      <c r="AE242" s="974">
        <v>0</v>
      </c>
      <c r="AF242" s="974">
        <v>0</v>
      </c>
      <c r="AG242" s="974">
        <v>0</v>
      </c>
      <c r="AH242" s="974">
        <v>0</v>
      </c>
      <c r="AI242" s="974">
        <v>0</v>
      </c>
      <c r="AJ242" s="974">
        <v>0</v>
      </c>
      <c r="AK242" s="974">
        <v>0</v>
      </c>
      <c r="AL242" s="974">
        <v>0</v>
      </c>
      <c r="AM242" s="974">
        <v>0</v>
      </c>
      <c r="AN242" s="974">
        <v>0</v>
      </c>
      <c r="AO242" s="974">
        <v>0</v>
      </c>
      <c r="AP242" s="974">
        <v>0</v>
      </c>
      <c r="AQ242" s="974">
        <v>0</v>
      </c>
      <c r="AR242" s="974">
        <v>0</v>
      </c>
      <c r="AS242" s="974">
        <v>0</v>
      </c>
      <c r="AT242" s="974">
        <v>0</v>
      </c>
      <c r="AU242" s="974">
        <v>0</v>
      </c>
      <c r="AV242" s="974">
        <v>0</v>
      </c>
      <c r="AW242" s="1028">
        <v>0</v>
      </c>
      <c r="AX242" s="963"/>
      <c r="AY242" s="973">
        <v>0</v>
      </c>
      <c r="AZ242" s="963"/>
      <c r="BA242" s="963"/>
      <c r="BB242" s="1030">
        <v>0</v>
      </c>
      <c r="BC242" s="1031">
        <v>0</v>
      </c>
      <c r="BD242" s="963"/>
      <c r="BE242" s="963"/>
    </row>
    <row r="243" spans="1:57" s="1050" customFormat="1" ht="33" customHeight="1">
      <c r="A243" s="963">
        <v>334</v>
      </c>
      <c r="B243" s="964">
        <v>309</v>
      </c>
      <c r="C243" s="963" t="s">
        <v>1287</v>
      </c>
      <c r="D243" s="1080" t="s">
        <v>1756</v>
      </c>
      <c r="E243" s="1072" t="s">
        <v>1757</v>
      </c>
      <c r="F243" s="1073" t="s">
        <v>1391</v>
      </c>
      <c r="G243" s="974">
        <v>0</v>
      </c>
      <c r="H243" s="974">
        <v>0</v>
      </c>
      <c r="I243" s="974">
        <v>0</v>
      </c>
      <c r="J243" s="974">
        <v>0</v>
      </c>
      <c r="K243" s="974">
        <v>0</v>
      </c>
      <c r="L243" s="974">
        <v>0</v>
      </c>
      <c r="M243" s="974">
        <v>0</v>
      </c>
      <c r="N243" s="974">
        <v>0</v>
      </c>
      <c r="O243" s="974">
        <v>0</v>
      </c>
      <c r="P243" s="974">
        <v>0</v>
      </c>
      <c r="Q243" s="974">
        <v>0</v>
      </c>
      <c r="R243" s="974">
        <v>0</v>
      </c>
      <c r="S243" s="974">
        <v>0</v>
      </c>
      <c r="T243" s="974">
        <v>0</v>
      </c>
      <c r="U243" s="974">
        <v>0</v>
      </c>
      <c r="V243" s="974">
        <v>0</v>
      </c>
      <c r="W243" s="974">
        <v>0</v>
      </c>
      <c r="X243" s="974">
        <v>0</v>
      </c>
      <c r="Y243" s="974">
        <v>0</v>
      </c>
      <c r="Z243" s="974">
        <v>0</v>
      </c>
      <c r="AA243" s="974">
        <v>0</v>
      </c>
      <c r="AB243" s="974">
        <v>0</v>
      </c>
      <c r="AC243" s="974">
        <v>0</v>
      </c>
      <c r="AD243" s="974">
        <v>0</v>
      </c>
      <c r="AE243" s="974">
        <v>0</v>
      </c>
      <c r="AF243" s="974">
        <v>0</v>
      </c>
      <c r="AG243" s="974">
        <v>0</v>
      </c>
      <c r="AH243" s="974">
        <v>0</v>
      </c>
      <c r="AI243" s="974">
        <v>0</v>
      </c>
      <c r="AJ243" s="974">
        <v>0</v>
      </c>
      <c r="AK243" s="974">
        <v>0</v>
      </c>
      <c r="AL243" s="974">
        <v>0</v>
      </c>
      <c r="AM243" s="974">
        <v>0</v>
      </c>
      <c r="AN243" s="974">
        <v>0</v>
      </c>
      <c r="AO243" s="974">
        <v>0</v>
      </c>
      <c r="AP243" s="974">
        <v>0</v>
      </c>
      <c r="AQ243" s="974">
        <v>0</v>
      </c>
      <c r="AR243" s="974">
        <v>0</v>
      </c>
      <c r="AS243" s="974">
        <v>0</v>
      </c>
      <c r="AT243" s="974">
        <v>0</v>
      </c>
      <c r="AU243" s="974">
        <v>0</v>
      </c>
      <c r="AV243" s="974">
        <v>0</v>
      </c>
      <c r="AW243" s="1028">
        <v>0</v>
      </c>
      <c r="AX243" s="963"/>
      <c r="AY243" s="973">
        <v>0</v>
      </c>
      <c r="AZ243" s="963"/>
      <c r="BA243" s="963"/>
      <c r="BB243" s="1030">
        <v>0</v>
      </c>
      <c r="BC243" s="1031">
        <v>0</v>
      </c>
      <c r="BD243" s="963"/>
      <c r="BE243" s="963"/>
    </row>
    <row r="244" spans="1:57" s="1050" customFormat="1" ht="33" customHeight="1">
      <c r="A244" s="963">
        <v>335</v>
      </c>
      <c r="B244" s="964">
        <v>310</v>
      </c>
      <c r="C244" s="963" t="s">
        <v>1287</v>
      </c>
      <c r="D244" s="1080" t="s">
        <v>1758</v>
      </c>
      <c r="E244" s="1072" t="s">
        <v>1759</v>
      </c>
      <c r="F244" s="1073" t="s">
        <v>1391</v>
      </c>
      <c r="G244" s="974">
        <v>0</v>
      </c>
      <c r="H244" s="974">
        <v>0</v>
      </c>
      <c r="I244" s="974">
        <v>0</v>
      </c>
      <c r="J244" s="974">
        <v>0</v>
      </c>
      <c r="K244" s="974">
        <v>0</v>
      </c>
      <c r="L244" s="974">
        <v>0</v>
      </c>
      <c r="M244" s="974">
        <v>0</v>
      </c>
      <c r="N244" s="974">
        <v>0</v>
      </c>
      <c r="O244" s="974">
        <v>0</v>
      </c>
      <c r="P244" s="974">
        <v>0</v>
      </c>
      <c r="Q244" s="974">
        <v>0</v>
      </c>
      <c r="R244" s="974">
        <v>0</v>
      </c>
      <c r="S244" s="974">
        <v>0</v>
      </c>
      <c r="T244" s="974">
        <v>0</v>
      </c>
      <c r="U244" s="974">
        <v>0</v>
      </c>
      <c r="V244" s="974">
        <v>0</v>
      </c>
      <c r="W244" s="974">
        <v>0</v>
      </c>
      <c r="X244" s="974">
        <v>0</v>
      </c>
      <c r="Y244" s="974">
        <v>0</v>
      </c>
      <c r="Z244" s="974">
        <v>0</v>
      </c>
      <c r="AA244" s="974">
        <v>0</v>
      </c>
      <c r="AB244" s="974">
        <v>0</v>
      </c>
      <c r="AC244" s="974">
        <v>0</v>
      </c>
      <c r="AD244" s="974">
        <v>0</v>
      </c>
      <c r="AE244" s="974">
        <v>0</v>
      </c>
      <c r="AF244" s="974">
        <v>0</v>
      </c>
      <c r="AG244" s="974">
        <v>0</v>
      </c>
      <c r="AH244" s="974">
        <v>0</v>
      </c>
      <c r="AI244" s="974">
        <v>0</v>
      </c>
      <c r="AJ244" s="974">
        <v>0</v>
      </c>
      <c r="AK244" s="974">
        <v>0</v>
      </c>
      <c r="AL244" s="974">
        <v>0</v>
      </c>
      <c r="AM244" s="974">
        <v>0</v>
      </c>
      <c r="AN244" s="974">
        <v>0</v>
      </c>
      <c r="AO244" s="974">
        <v>0</v>
      </c>
      <c r="AP244" s="974">
        <v>0</v>
      </c>
      <c r="AQ244" s="974">
        <v>0</v>
      </c>
      <c r="AR244" s="974">
        <v>0</v>
      </c>
      <c r="AS244" s="974">
        <v>0</v>
      </c>
      <c r="AT244" s="974">
        <v>0</v>
      </c>
      <c r="AU244" s="974">
        <v>0</v>
      </c>
      <c r="AV244" s="974">
        <v>0</v>
      </c>
      <c r="AW244" s="1028">
        <v>0</v>
      </c>
      <c r="AX244" s="963"/>
      <c r="AY244" s="973">
        <v>0</v>
      </c>
      <c r="AZ244" s="963"/>
      <c r="BA244" s="963"/>
      <c r="BB244" s="1030">
        <v>0</v>
      </c>
      <c r="BC244" s="1031">
        <v>0</v>
      </c>
      <c r="BD244" s="963"/>
      <c r="BE244" s="963"/>
    </row>
    <row r="245" spans="1:57" s="1050" customFormat="1" ht="33" customHeight="1">
      <c r="A245" s="963">
        <v>336</v>
      </c>
      <c r="B245" s="964">
        <v>311</v>
      </c>
      <c r="C245" s="963" t="s">
        <v>1287</v>
      </c>
      <c r="D245" s="1080" t="s">
        <v>1760</v>
      </c>
      <c r="E245" s="1072" t="s">
        <v>1761</v>
      </c>
      <c r="F245" s="1073" t="s">
        <v>1391</v>
      </c>
      <c r="G245" s="974">
        <v>0</v>
      </c>
      <c r="H245" s="974">
        <v>0</v>
      </c>
      <c r="I245" s="974">
        <v>0</v>
      </c>
      <c r="J245" s="974">
        <v>0</v>
      </c>
      <c r="K245" s="974">
        <v>0</v>
      </c>
      <c r="L245" s="974">
        <v>0</v>
      </c>
      <c r="M245" s="974">
        <v>0</v>
      </c>
      <c r="N245" s="974">
        <v>0</v>
      </c>
      <c r="O245" s="974">
        <v>0</v>
      </c>
      <c r="P245" s="974">
        <v>0</v>
      </c>
      <c r="Q245" s="974">
        <v>0</v>
      </c>
      <c r="R245" s="974">
        <v>0</v>
      </c>
      <c r="S245" s="974">
        <v>0</v>
      </c>
      <c r="T245" s="974">
        <v>0</v>
      </c>
      <c r="U245" s="974">
        <v>0</v>
      </c>
      <c r="V245" s="974">
        <v>0</v>
      </c>
      <c r="W245" s="974">
        <v>0</v>
      </c>
      <c r="X245" s="974">
        <v>0</v>
      </c>
      <c r="Y245" s="974">
        <v>0</v>
      </c>
      <c r="Z245" s="974">
        <v>0</v>
      </c>
      <c r="AA245" s="974">
        <v>0</v>
      </c>
      <c r="AB245" s="974">
        <v>0</v>
      </c>
      <c r="AC245" s="974">
        <v>0</v>
      </c>
      <c r="AD245" s="974">
        <v>0</v>
      </c>
      <c r="AE245" s="974">
        <v>0</v>
      </c>
      <c r="AF245" s="974">
        <v>0</v>
      </c>
      <c r="AG245" s="974">
        <v>0</v>
      </c>
      <c r="AH245" s="974">
        <v>0</v>
      </c>
      <c r="AI245" s="974">
        <v>0</v>
      </c>
      <c r="AJ245" s="974">
        <v>0</v>
      </c>
      <c r="AK245" s="974">
        <v>0</v>
      </c>
      <c r="AL245" s="974">
        <v>0</v>
      </c>
      <c r="AM245" s="974">
        <v>0</v>
      </c>
      <c r="AN245" s="974">
        <v>0</v>
      </c>
      <c r="AO245" s="974">
        <v>0</v>
      </c>
      <c r="AP245" s="974">
        <v>0</v>
      </c>
      <c r="AQ245" s="974">
        <v>0</v>
      </c>
      <c r="AR245" s="974">
        <v>0</v>
      </c>
      <c r="AS245" s="974">
        <v>0</v>
      </c>
      <c r="AT245" s="974">
        <v>0</v>
      </c>
      <c r="AU245" s="974">
        <v>0</v>
      </c>
      <c r="AV245" s="974">
        <v>0</v>
      </c>
      <c r="AW245" s="1028">
        <v>0</v>
      </c>
      <c r="AX245" s="963"/>
      <c r="AY245" s="973">
        <v>0</v>
      </c>
      <c r="AZ245" s="963"/>
      <c r="BA245" s="963"/>
      <c r="BB245" s="1030">
        <v>0</v>
      </c>
      <c r="BC245" s="1031">
        <v>0</v>
      </c>
      <c r="BD245" s="963"/>
      <c r="BE245" s="963"/>
    </row>
    <row r="246" spans="1:57" s="1050" customFormat="1" ht="33" customHeight="1">
      <c r="A246" s="963">
        <v>338</v>
      </c>
      <c r="B246" s="964">
        <v>313</v>
      </c>
      <c r="C246" s="963" t="s">
        <v>1287</v>
      </c>
      <c r="D246" s="1032" t="s">
        <v>1762</v>
      </c>
      <c r="E246" s="1072" t="s">
        <v>1763</v>
      </c>
      <c r="F246" s="1073" t="s">
        <v>1391</v>
      </c>
      <c r="G246" s="974">
        <v>0</v>
      </c>
      <c r="H246" s="974">
        <v>0</v>
      </c>
      <c r="I246" s="974">
        <v>0</v>
      </c>
      <c r="J246" s="974">
        <v>0</v>
      </c>
      <c r="K246" s="974">
        <v>0</v>
      </c>
      <c r="L246" s="974">
        <v>0</v>
      </c>
      <c r="M246" s="974">
        <v>0</v>
      </c>
      <c r="N246" s="974">
        <v>0</v>
      </c>
      <c r="O246" s="974">
        <v>0</v>
      </c>
      <c r="P246" s="974">
        <v>0</v>
      </c>
      <c r="Q246" s="974">
        <v>0</v>
      </c>
      <c r="R246" s="974">
        <v>0</v>
      </c>
      <c r="S246" s="974">
        <v>0</v>
      </c>
      <c r="T246" s="974">
        <v>0</v>
      </c>
      <c r="U246" s="974">
        <v>0</v>
      </c>
      <c r="V246" s="974">
        <v>0</v>
      </c>
      <c r="W246" s="974">
        <v>0</v>
      </c>
      <c r="X246" s="974">
        <v>0</v>
      </c>
      <c r="Y246" s="974">
        <v>0</v>
      </c>
      <c r="Z246" s="974">
        <v>0</v>
      </c>
      <c r="AA246" s="974">
        <v>0</v>
      </c>
      <c r="AB246" s="974">
        <v>0</v>
      </c>
      <c r="AC246" s="974">
        <v>0</v>
      </c>
      <c r="AD246" s="974">
        <v>0</v>
      </c>
      <c r="AE246" s="974">
        <v>0</v>
      </c>
      <c r="AF246" s="974">
        <v>0</v>
      </c>
      <c r="AG246" s="974">
        <v>0</v>
      </c>
      <c r="AH246" s="974">
        <v>0</v>
      </c>
      <c r="AI246" s="974">
        <v>0</v>
      </c>
      <c r="AJ246" s="974">
        <v>0</v>
      </c>
      <c r="AK246" s="974">
        <v>0</v>
      </c>
      <c r="AL246" s="974">
        <v>0</v>
      </c>
      <c r="AM246" s="974">
        <v>0</v>
      </c>
      <c r="AN246" s="974">
        <v>0</v>
      </c>
      <c r="AO246" s="974">
        <v>0</v>
      </c>
      <c r="AP246" s="974">
        <v>0</v>
      </c>
      <c r="AQ246" s="974">
        <v>0</v>
      </c>
      <c r="AR246" s="974">
        <v>0</v>
      </c>
      <c r="AS246" s="974">
        <v>0</v>
      </c>
      <c r="AT246" s="974">
        <v>0</v>
      </c>
      <c r="AU246" s="974">
        <v>0</v>
      </c>
      <c r="AV246" s="974">
        <v>0</v>
      </c>
      <c r="AW246" s="1028">
        <v>0</v>
      </c>
      <c r="AX246" s="963"/>
      <c r="AY246" s="973">
        <v>0</v>
      </c>
      <c r="AZ246" s="963"/>
      <c r="BA246" s="963"/>
      <c r="BB246" s="1030">
        <v>0</v>
      </c>
      <c r="BC246" s="1031">
        <v>0</v>
      </c>
      <c r="BD246" s="963"/>
      <c r="BE246" s="963"/>
    </row>
    <row r="247" spans="1:57" s="1050" customFormat="1" ht="33" customHeight="1">
      <c r="A247" s="963">
        <v>339</v>
      </c>
      <c r="B247" s="964">
        <v>314</v>
      </c>
      <c r="C247" s="963" t="s">
        <v>1287</v>
      </c>
      <c r="D247" s="1032" t="s">
        <v>1764</v>
      </c>
      <c r="E247" s="1072" t="s">
        <v>1765</v>
      </c>
      <c r="F247" s="1073" t="s">
        <v>1391</v>
      </c>
      <c r="G247" s="974">
        <v>0</v>
      </c>
      <c r="H247" s="974">
        <v>0</v>
      </c>
      <c r="I247" s="974">
        <v>0</v>
      </c>
      <c r="J247" s="974">
        <v>0</v>
      </c>
      <c r="K247" s="974">
        <v>0</v>
      </c>
      <c r="L247" s="974">
        <v>0</v>
      </c>
      <c r="M247" s="974">
        <v>0</v>
      </c>
      <c r="N247" s="974">
        <v>0</v>
      </c>
      <c r="O247" s="974">
        <v>0</v>
      </c>
      <c r="P247" s="974">
        <v>0</v>
      </c>
      <c r="Q247" s="974">
        <v>0</v>
      </c>
      <c r="R247" s="974">
        <v>0</v>
      </c>
      <c r="S247" s="974">
        <v>0</v>
      </c>
      <c r="T247" s="974">
        <v>0</v>
      </c>
      <c r="U247" s="974">
        <v>0</v>
      </c>
      <c r="V247" s="974">
        <v>0</v>
      </c>
      <c r="W247" s="974">
        <v>0</v>
      </c>
      <c r="X247" s="974">
        <v>0</v>
      </c>
      <c r="Y247" s="974">
        <v>0</v>
      </c>
      <c r="Z247" s="974">
        <v>0</v>
      </c>
      <c r="AA247" s="974">
        <v>0</v>
      </c>
      <c r="AB247" s="974">
        <v>0</v>
      </c>
      <c r="AC247" s="974">
        <v>0</v>
      </c>
      <c r="AD247" s="974">
        <v>0</v>
      </c>
      <c r="AE247" s="974">
        <v>0</v>
      </c>
      <c r="AF247" s="974">
        <v>0</v>
      </c>
      <c r="AG247" s="974">
        <v>0</v>
      </c>
      <c r="AH247" s="974">
        <v>0</v>
      </c>
      <c r="AI247" s="974">
        <v>0</v>
      </c>
      <c r="AJ247" s="974">
        <v>0</v>
      </c>
      <c r="AK247" s="974">
        <v>0</v>
      </c>
      <c r="AL247" s="974">
        <v>0</v>
      </c>
      <c r="AM247" s="974">
        <v>0</v>
      </c>
      <c r="AN247" s="974">
        <v>0</v>
      </c>
      <c r="AO247" s="974">
        <v>0</v>
      </c>
      <c r="AP247" s="974">
        <v>0</v>
      </c>
      <c r="AQ247" s="974">
        <v>0</v>
      </c>
      <c r="AR247" s="974">
        <v>0</v>
      </c>
      <c r="AS247" s="974">
        <v>0</v>
      </c>
      <c r="AT247" s="974">
        <v>0</v>
      </c>
      <c r="AU247" s="974">
        <v>0</v>
      </c>
      <c r="AV247" s="974">
        <v>0</v>
      </c>
      <c r="AW247" s="1028">
        <v>0</v>
      </c>
      <c r="AX247" s="963"/>
      <c r="AY247" s="973">
        <v>0</v>
      </c>
      <c r="AZ247" s="963"/>
      <c r="BA247" s="963"/>
      <c r="BB247" s="1030">
        <v>0</v>
      </c>
      <c r="BC247" s="1031">
        <v>0</v>
      </c>
      <c r="BD247" s="963"/>
      <c r="BE247" s="963"/>
    </row>
    <row r="248" spans="1:57" s="1050" customFormat="1" ht="33" customHeight="1">
      <c r="A248" s="963">
        <v>341</v>
      </c>
      <c r="B248" s="964">
        <v>316</v>
      </c>
      <c r="C248" s="963" t="s">
        <v>1287</v>
      </c>
      <c r="D248" s="1032" t="s">
        <v>1766</v>
      </c>
      <c r="E248" s="1072" t="s">
        <v>1767</v>
      </c>
      <c r="F248" s="1073" t="s">
        <v>1391</v>
      </c>
      <c r="G248" s="974">
        <v>0</v>
      </c>
      <c r="H248" s="974">
        <v>0</v>
      </c>
      <c r="I248" s="974">
        <v>0</v>
      </c>
      <c r="J248" s="974">
        <v>0</v>
      </c>
      <c r="K248" s="974">
        <v>0</v>
      </c>
      <c r="L248" s="974">
        <v>0</v>
      </c>
      <c r="M248" s="974">
        <v>0</v>
      </c>
      <c r="N248" s="974">
        <v>0</v>
      </c>
      <c r="O248" s="974">
        <v>0</v>
      </c>
      <c r="P248" s="974">
        <v>0</v>
      </c>
      <c r="Q248" s="974">
        <v>0</v>
      </c>
      <c r="R248" s="974">
        <v>0</v>
      </c>
      <c r="S248" s="974">
        <v>0</v>
      </c>
      <c r="T248" s="974">
        <v>0</v>
      </c>
      <c r="U248" s="974">
        <v>0</v>
      </c>
      <c r="V248" s="974">
        <v>0</v>
      </c>
      <c r="W248" s="974">
        <v>0</v>
      </c>
      <c r="X248" s="974">
        <v>0</v>
      </c>
      <c r="Y248" s="974">
        <v>0</v>
      </c>
      <c r="Z248" s="974">
        <v>0</v>
      </c>
      <c r="AA248" s="974">
        <v>0</v>
      </c>
      <c r="AB248" s="974">
        <v>0</v>
      </c>
      <c r="AC248" s="974">
        <v>0</v>
      </c>
      <c r="AD248" s="974">
        <v>0</v>
      </c>
      <c r="AE248" s="974">
        <v>0</v>
      </c>
      <c r="AF248" s="974">
        <v>0</v>
      </c>
      <c r="AG248" s="974">
        <v>0</v>
      </c>
      <c r="AH248" s="974">
        <v>0</v>
      </c>
      <c r="AI248" s="974">
        <v>0</v>
      </c>
      <c r="AJ248" s="974">
        <v>0</v>
      </c>
      <c r="AK248" s="974">
        <v>0</v>
      </c>
      <c r="AL248" s="974">
        <v>0</v>
      </c>
      <c r="AM248" s="974">
        <v>0</v>
      </c>
      <c r="AN248" s="974">
        <v>0</v>
      </c>
      <c r="AO248" s="974">
        <v>0</v>
      </c>
      <c r="AP248" s="974">
        <v>0</v>
      </c>
      <c r="AQ248" s="974">
        <v>0</v>
      </c>
      <c r="AR248" s="974">
        <v>0</v>
      </c>
      <c r="AS248" s="974">
        <v>0</v>
      </c>
      <c r="AT248" s="974">
        <v>0</v>
      </c>
      <c r="AU248" s="974">
        <v>0</v>
      </c>
      <c r="AV248" s="974">
        <v>0</v>
      </c>
      <c r="AW248" s="1028">
        <v>0</v>
      </c>
      <c r="AX248" s="963"/>
      <c r="AY248" s="973">
        <v>0</v>
      </c>
      <c r="AZ248" s="963"/>
      <c r="BA248" s="963"/>
      <c r="BB248" s="1030">
        <v>0</v>
      </c>
      <c r="BC248" s="1031">
        <v>0</v>
      </c>
      <c r="BD248" s="963"/>
      <c r="BE248" s="963"/>
    </row>
    <row r="249" spans="1:57" s="1050" customFormat="1" ht="33" customHeight="1">
      <c r="A249" s="963">
        <v>342</v>
      </c>
      <c r="B249" s="964">
        <v>317</v>
      </c>
      <c r="C249" s="963" t="s">
        <v>1287</v>
      </c>
      <c r="D249" s="1032" t="s">
        <v>1768</v>
      </c>
      <c r="E249" s="1072" t="s">
        <v>1769</v>
      </c>
      <c r="F249" s="1073" t="s">
        <v>1391</v>
      </c>
      <c r="G249" s="974">
        <v>0</v>
      </c>
      <c r="H249" s="974">
        <v>0</v>
      </c>
      <c r="I249" s="974">
        <v>0</v>
      </c>
      <c r="J249" s="974">
        <v>0</v>
      </c>
      <c r="K249" s="974">
        <v>0</v>
      </c>
      <c r="L249" s="974">
        <v>0</v>
      </c>
      <c r="M249" s="974">
        <v>0</v>
      </c>
      <c r="N249" s="974">
        <v>0</v>
      </c>
      <c r="O249" s="974">
        <v>0</v>
      </c>
      <c r="P249" s="974">
        <v>0</v>
      </c>
      <c r="Q249" s="974">
        <v>0</v>
      </c>
      <c r="R249" s="974">
        <v>0</v>
      </c>
      <c r="S249" s="974">
        <v>0</v>
      </c>
      <c r="T249" s="974">
        <v>0</v>
      </c>
      <c r="U249" s="974">
        <v>0</v>
      </c>
      <c r="V249" s="974">
        <v>0</v>
      </c>
      <c r="W249" s="974">
        <v>0</v>
      </c>
      <c r="X249" s="974">
        <v>0</v>
      </c>
      <c r="Y249" s="974">
        <v>0</v>
      </c>
      <c r="Z249" s="974">
        <v>0</v>
      </c>
      <c r="AA249" s="974">
        <v>0</v>
      </c>
      <c r="AB249" s="974">
        <v>0</v>
      </c>
      <c r="AC249" s="974">
        <v>0</v>
      </c>
      <c r="AD249" s="974">
        <v>0</v>
      </c>
      <c r="AE249" s="974">
        <v>0</v>
      </c>
      <c r="AF249" s="974">
        <v>0</v>
      </c>
      <c r="AG249" s="974">
        <v>0</v>
      </c>
      <c r="AH249" s="974">
        <v>0</v>
      </c>
      <c r="AI249" s="974">
        <v>0</v>
      </c>
      <c r="AJ249" s="974">
        <v>0</v>
      </c>
      <c r="AK249" s="974">
        <v>0</v>
      </c>
      <c r="AL249" s="974">
        <v>0</v>
      </c>
      <c r="AM249" s="974">
        <v>0</v>
      </c>
      <c r="AN249" s="974">
        <v>0</v>
      </c>
      <c r="AO249" s="974">
        <v>0</v>
      </c>
      <c r="AP249" s="974">
        <v>0</v>
      </c>
      <c r="AQ249" s="974">
        <v>0</v>
      </c>
      <c r="AR249" s="974">
        <v>0</v>
      </c>
      <c r="AS249" s="974">
        <v>0</v>
      </c>
      <c r="AT249" s="974">
        <v>0</v>
      </c>
      <c r="AU249" s="974">
        <v>0</v>
      </c>
      <c r="AV249" s="974">
        <v>0</v>
      </c>
      <c r="AW249" s="1028">
        <v>0</v>
      </c>
      <c r="AX249" s="963"/>
      <c r="AY249" s="973">
        <v>0</v>
      </c>
      <c r="AZ249" s="963"/>
      <c r="BA249" s="963"/>
      <c r="BB249" s="1030">
        <v>0</v>
      </c>
      <c r="BC249" s="1031">
        <v>0</v>
      </c>
      <c r="BD249" s="963"/>
      <c r="BE249" s="963"/>
    </row>
    <row r="250" spans="1:57" s="1050" customFormat="1" ht="33" customHeight="1">
      <c r="A250" s="963">
        <v>343</v>
      </c>
      <c r="B250" s="964">
        <v>318</v>
      </c>
      <c r="C250" s="963" t="s">
        <v>1287</v>
      </c>
      <c r="D250" s="1080" t="s">
        <v>1770</v>
      </c>
      <c r="E250" s="1072" t="s">
        <v>1771</v>
      </c>
      <c r="F250" s="1073" t="s">
        <v>1391</v>
      </c>
      <c r="G250" s="974">
        <v>0</v>
      </c>
      <c r="H250" s="974">
        <v>0</v>
      </c>
      <c r="I250" s="974">
        <v>0</v>
      </c>
      <c r="J250" s="974">
        <v>0</v>
      </c>
      <c r="K250" s="974">
        <v>0</v>
      </c>
      <c r="L250" s="974">
        <v>0</v>
      </c>
      <c r="M250" s="974">
        <v>0</v>
      </c>
      <c r="N250" s="974">
        <v>0</v>
      </c>
      <c r="O250" s="974">
        <v>0</v>
      </c>
      <c r="P250" s="974">
        <v>0</v>
      </c>
      <c r="Q250" s="974">
        <v>0</v>
      </c>
      <c r="R250" s="974">
        <v>0</v>
      </c>
      <c r="S250" s="974">
        <v>0</v>
      </c>
      <c r="T250" s="974">
        <v>0</v>
      </c>
      <c r="U250" s="974">
        <v>0</v>
      </c>
      <c r="V250" s="974">
        <v>0</v>
      </c>
      <c r="W250" s="974">
        <v>0</v>
      </c>
      <c r="X250" s="974">
        <v>0</v>
      </c>
      <c r="Y250" s="974">
        <v>0</v>
      </c>
      <c r="Z250" s="974">
        <v>0</v>
      </c>
      <c r="AA250" s="974">
        <v>0</v>
      </c>
      <c r="AB250" s="974">
        <v>0</v>
      </c>
      <c r="AC250" s="974">
        <v>0</v>
      </c>
      <c r="AD250" s="974">
        <v>0</v>
      </c>
      <c r="AE250" s="974">
        <v>0</v>
      </c>
      <c r="AF250" s="974">
        <v>0</v>
      </c>
      <c r="AG250" s="974">
        <v>0</v>
      </c>
      <c r="AH250" s="974">
        <v>0</v>
      </c>
      <c r="AI250" s="974">
        <v>0</v>
      </c>
      <c r="AJ250" s="974">
        <v>0</v>
      </c>
      <c r="AK250" s="974">
        <v>0</v>
      </c>
      <c r="AL250" s="974">
        <v>0</v>
      </c>
      <c r="AM250" s="974">
        <v>0</v>
      </c>
      <c r="AN250" s="974">
        <v>0</v>
      </c>
      <c r="AO250" s="974">
        <v>0</v>
      </c>
      <c r="AP250" s="974">
        <v>0</v>
      </c>
      <c r="AQ250" s="974">
        <v>0</v>
      </c>
      <c r="AR250" s="974">
        <v>0</v>
      </c>
      <c r="AS250" s="974">
        <v>0</v>
      </c>
      <c r="AT250" s="974">
        <v>0</v>
      </c>
      <c r="AU250" s="974">
        <v>0</v>
      </c>
      <c r="AV250" s="974">
        <v>0</v>
      </c>
      <c r="AW250" s="1028">
        <v>0</v>
      </c>
      <c r="AX250" s="963"/>
      <c r="AY250" s="973">
        <v>0</v>
      </c>
      <c r="AZ250" s="963"/>
      <c r="BA250" s="963"/>
      <c r="BB250" s="1030">
        <v>0</v>
      </c>
      <c r="BC250" s="1031">
        <v>0</v>
      </c>
      <c r="BD250" s="963"/>
      <c r="BE250" s="963"/>
    </row>
    <row r="251" spans="1:57" s="1050" customFormat="1" ht="33" customHeight="1">
      <c r="A251" s="963">
        <v>344</v>
      </c>
      <c r="B251" s="964">
        <v>319</v>
      </c>
      <c r="C251" s="963" t="s">
        <v>1287</v>
      </c>
      <c r="D251" s="1080" t="s">
        <v>1772</v>
      </c>
      <c r="E251" s="1026" t="s">
        <v>1773</v>
      </c>
      <c r="F251" s="1073" t="s">
        <v>1391</v>
      </c>
      <c r="G251" s="974">
        <v>0</v>
      </c>
      <c r="H251" s="974">
        <v>0</v>
      </c>
      <c r="I251" s="974">
        <v>0</v>
      </c>
      <c r="J251" s="974">
        <v>0</v>
      </c>
      <c r="K251" s="974">
        <v>0</v>
      </c>
      <c r="L251" s="974">
        <v>0</v>
      </c>
      <c r="M251" s="974">
        <v>0</v>
      </c>
      <c r="N251" s="974">
        <v>0</v>
      </c>
      <c r="O251" s="974">
        <v>0</v>
      </c>
      <c r="P251" s="974">
        <v>0</v>
      </c>
      <c r="Q251" s="974">
        <v>0</v>
      </c>
      <c r="R251" s="974">
        <v>0</v>
      </c>
      <c r="S251" s="974">
        <v>0</v>
      </c>
      <c r="T251" s="974">
        <v>0</v>
      </c>
      <c r="U251" s="974">
        <v>0</v>
      </c>
      <c r="V251" s="974">
        <v>0</v>
      </c>
      <c r="W251" s="974">
        <v>0</v>
      </c>
      <c r="X251" s="974">
        <v>0</v>
      </c>
      <c r="Y251" s="974">
        <v>0</v>
      </c>
      <c r="Z251" s="974">
        <v>0</v>
      </c>
      <c r="AA251" s="974">
        <v>0</v>
      </c>
      <c r="AB251" s="974">
        <v>0</v>
      </c>
      <c r="AC251" s="974">
        <v>0</v>
      </c>
      <c r="AD251" s="974">
        <v>0</v>
      </c>
      <c r="AE251" s="974">
        <v>0</v>
      </c>
      <c r="AF251" s="974">
        <v>0</v>
      </c>
      <c r="AG251" s="974">
        <v>0</v>
      </c>
      <c r="AH251" s="974">
        <v>0</v>
      </c>
      <c r="AI251" s="974">
        <v>0</v>
      </c>
      <c r="AJ251" s="974">
        <v>0</v>
      </c>
      <c r="AK251" s="974">
        <v>0</v>
      </c>
      <c r="AL251" s="974">
        <v>0</v>
      </c>
      <c r="AM251" s="974">
        <v>0</v>
      </c>
      <c r="AN251" s="974">
        <v>0</v>
      </c>
      <c r="AO251" s="974">
        <v>0</v>
      </c>
      <c r="AP251" s="974">
        <v>0</v>
      </c>
      <c r="AQ251" s="974">
        <v>0</v>
      </c>
      <c r="AR251" s="974">
        <v>0</v>
      </c>
      <c r="AS251" s="974">
        <v>0</v>
      </c>
      <c r="AT251" s="974">
        <v>0</v>
      </c>
      <c r="AU251" s="974">
        <v>0</v>
      </c>
      <c r="AV251" s="974">
        <v>0</v>
      </c>
      <c r="AW251" s="1028">
        <v>0</v>
      </c>
      <c r="AX251" s="963"/>
      <c r="AY251" s="973">
        <v>0</v>
      </c>
      <c r="AZ251" s="963"/>
      <c r="BA251" s="963"/>
      <c r="BB251" s="1030">
        <v>0</v>
      </c>
      <c r="BC251" s="1031">
        <v>0</v>
      </c>
      <c r="BD251" s="963"/>
      <c r="BE251" s="963"/>
    </row>
    <row r="252" spans="1:57" s="1050" customFormat="1" ht="33" customHeight="1">
      <c r="A252" s="963">
        <v>345</v>
      </c>
      <c r="B252" s="964">
        <v>320</v>
      </c>
      <c r="C252" s="963" t="s">
        <v>1287</v>
      </c>
      <c r="D252" s="1080" t="s">
        <v>1774</v>
      </c>
      <c r="E252" s="1026" t="s">
        <v>1775</v>
      </c>
      <c r="F252" s="1073" t="s">
        <v>1391</v>
      </c>
      <c r="G252" s="974">
        <v>0</v>
      </c>
      <c r="H252" s="974">
        <v>0</v>
      </c>
      <c r="I252" s="974">
        <v>0</v>
      </c>
      <c r="J252" s="974">
        <v>0</v>
      </c>
      <c r="K252" s="974">
        <v>0</v>
      </c>
      <c r="L252" s="974">
        <v>0</v>
      </c>
      <c r="M252" s="974">
        <v>0</v>
      </c>
      <c r="N252" s="974">
        <v>0</v>
      </c>
      <c r="O252" s="974">
        <v>0</v>
      </c>
      <c r="P252" s="974">
        <v>0</v>
      </c>
      <c r="Q252" s="974">
        <v>0</v>
      </c>
      <c r="R252" s="974">
        <v>0</v>
      </c>
      <c r="S252" s="974">
        <v>0</v>
      </c>
      <c r="T252" s="974">
        <v>0</v>
      </c>
      <c r="U252" s="974">
        <v>0</v>
      </c>
      <c r="V252" s="974">
        <v>0</v>
      </c>
      <c r="W252" s="974">
        <v>0</v>
      </c>
      <c r="X252" s="974">
        <v>0</v>
      </c>
      <c r="Y252" s="974">
        <v>0</v>
      </c>
      <c r="Z252" s="974">
        <v>0</v>
      </c>
      <c r="AA252" s="974">
        <v>0</v>
      </c>
      <c r="AB252" s="974">
        <v>0</v>
      </c>
      <c r="AC252" s="974">
        <v>0</v>
      </c>
      <c r="AD252" s="974">
        <v>0</v>
      </c>
      <c r="AE252" s="974">
        <v>0</v>
      </c>
      <c r="AF252" s="974">
        <v>0</v>
      </c>
      <c r="AG252" s="974">
        <v>0</v>
      </c>
      <c r="AH252" s="974">
        <v>0</v>
      </c>
      <c r="AI252" s="974">
        <v>0</v>
      </c>
      <c r="AJ252" s="974">
        <v>0</v>
      </c>
      <c r="AK252" s="974">
        <v>0</v>
      </c>
      <c r="AL252" s="974">
        <v>0</v>
      </c>
      <c r="AM252" s="974">
        <v>0</v>
      </c>
      <c r="AN252" s="974">
        <v>0</v>
      </c>
      <c r="AO252" s="974">
        <v>0</v>
      </c>
      <c r="AP252" s="974">
        <v>0</v>
      </c>
      <c r="AQ252" s="974">
        <v>0</v>
      </c>
      <c r="AR252" s="974">
        <v>0</v>
      </c>
      <c r="AS252" s="974">
        <v>0</v>
      </c>
      <c r="AT252" s="974">
        <v>0</v>
      </c>
      <c r="AU252" s="974">
        <v>0</v>
      </c>
      <c r="AV252" s="974">
        <v>0</v>
      </c>
      <c r="AW252" s="1028">
        <v>0</v>
      </c>
      <c r="AX252" s="963"/>
      <c r="AY252" s="973">
        <v>0</v>
      </c>
      <c r="AZ252" s="963"/>
      <c r="BA252" s="963"/>
      <c r="BB252" s="1030">
        <v>0</v>
      </c>
      <c r="BC252" s="1031">
        <v>0</v>
      </c>
      <c r="BD252" s="963"/>
      <c r="BE252" s="963"/>
    </row>
    <row r="253" spans="1:57" s="1050" customFormat="1" ht="33" customHeight="1">
      <c r="A253" s="963">
        <v>347</v>
      </c>
      <c r="B253" s="964">
        <v>322</v>
      </c>
      <c r="C253" s="963" t="s">
        <v>1287</v>
      </c>
      <c r="D253" s="1032" t="s">
        <v>1776</v>
      </c>
      <c r="E253" s="1026" t="s">
        <v>1777</v>
      </c>
      <c r="F253" s="1073" t="s">
        <v>1391</v>
      </c>
      <c r="G253" s="974">
        <v>0</v>
      </c>
      <c r="H253" s="974">
        <v>0</v>
      </c>
      <c r="I253" s="974">
        <v>0</v>
      </c>
      <c r="J253" s="974">
        <v>0</v>
      </c>
      <c r="K253" s="974">
        <v>0</v>
      </c>
      <c r="L253" s="974">
        <v>0</v>
      </c>
      <c r="M253" s="974">
        <v>0</v>
      </c>
      <c r="N253" s="974">
        <v>0</v>
      </c>
      <c r="O253" s="974">
        <v>0</v>
      </c>
      <c r="P253" s="974">
        <v>0</v>
      </c>
      <c r="Q253" s="974">
        <v>0</v>
      </c>
      <c r="R253" s="974">
        <v>0</v>
      </c>
      <c r="S253" s="974">
        <v>0</v>
      </c>
      <c r="T253" s="974">
        <v>0</v>
      </c>
      <c r="U253" s="974">
        <v>0</v>
      </c>
      <c r="V253" s="974">
        <v>0</v>
      </c>
      <c r="W253" s="974">
        <v>0</v>
      </c>
      <c r="X253" s="974">
        <v>0</v>
      </c>
      <c r="Y253" s="974">
        <v>0</v>
      </c>
      <c r="Z253" s="974">
        <v>0</v>
      </c>
      <c r="AA253" s="974">
        <v>0</v>
      </c>
      <c r="AB253" s="974">
        <v>0</v>
      </c>
      <c r="AC253" s="974">
        <v>0</v>
      </c>
      <c r="AD253" s="974">
        <v>0</v>
      </c>
      <c r="AE253" s="974">
        <v>0</v>
      </c>
      <c r="AF253" s="974">
        <v>0</v>
      </c>
      <c r="AG253" s="974">
        <v>0</v>
      </c>
      <c r="AH253" s="974">
        <v>0</v>
      </c>
      <c r="AI253" s="974">
        <v>0</v>
      </c>
      <c r="AJ253" s="974">
        <v>0</v>
      </c>
      <c r="AK253" s="974">
        <v>0</v>
      </c>
      <c r="AL253" s="974">
        <v>0</v>
      </c>
      <c r="AM253" s="974">
        <v>0</v>
      </c>
      <c r="AN253" s="974">
        <v>0</v>
      </c>
      <c r="AO253" s="974">
        <v>0</v>
      </c>
      <c r="AP253" s="974">
        <v>0</v>
      </c>
      <c r="AQ253" s="974">
        <v>0</v>
      </c>
      <c r="AR253" s="974">
        <v>0</v>
      </c>
      <c r="AS253" s="974">
        <v>0</v>
      </c>
      <c r="AT253" s="974">
        <v>0</v>
      </c>
      <c r="AU253" s="974">
        <v>0</v>
      </c>
      <c r="AV253" s="974">
        <v>0</v>
      </c>
      <c r="AW253" s="1028">
        <v>0</v>
      </c>
      <c r="AX253" s="963"/>
      <c r="AY253" s="973">
        <v>0</v>
      </c>
      <c r="AZ253" s="963"/>
      <c r="BA253" s="963"/>
      <c r="BB253" s="1030">
        <v>0</v>
      </c>
      <c r="BC253" s="1031">
        <v>0</v>
      </c>
      <c r="BD253" s="963"/>
      <c r="BE253" s="963"/>
    </row>
    <row r="254" spans="1:57" s="1050" customFormat="1" ht="33" customHeight="1">
      <c r="A254" s="963">
        <v>348</v>
      </c>
      <c r="B254" s="964">
        <v>323</v>
      </c>
      <c r="C254" s="963" t="s">
        <v>1287</v>
      </c>
      <c r="D254" s="1032" t="s">
        <v>1778</v>
      </c>
      <c r="E254" s="1026" t="s">
        <v>1779</v>
      </c>
      <c r="F254" s="1073" t="s">
        <v>1391</v>
      </c>
      <c r="G254" s="974">
        <v>0</v>
      </c>
      <c r="H254" s="974">
        <v>0</v>
      </c>
      <c r="I254" s="974">
        <v>0</v>
      </c>
      <c r="J254" s="974">
        <v>0</v>
      </c>
      <c r="K254" s="974">
        <v>0</v>
      </c>
      <c r="L254" s="974">
        <v>0</v>
      </c>
      <c r="M254" s="974">
        <v>0</v>
      </c>
      <c r="N254" s="974">
        <v>0</v>
      </c>
      <c r="O254" s="974">
        <v>0</v>
      </c>
      <c r="P254" s="974">
        <v>0</v>
      </c>
      <c r="Q254" s="974">
        <v>0</v>
      </c>
      <c r="R254" s="974">
        <v>0</v>
      </c>
      <c r="S254" s="974">
        <v>0</v>
      </c>
      <c r="T254" s="974">
        <v>0</v>
      </c>
      <c r="U254" s="974">
        <v>0</v>
      </c>
      <c r="V254" s="974">
        <v>0</v>
      </c>
      <c r="W254" s="974">
        <v>0</v>
      </c>
      <c r="X254" s="974">
        <v>0</v>
      </c>
      <c r="Y254" s="974">
        <v>0</v>
      </c>
      <c r="Z254" s="974">
        <v>0</v>
      </c>
      <c r="AA254" s="974">
        <v>0</v>
      </c>
      <c r="AB254" s="974">
        <v>0</v>
      </c>
      <c r="AC254" s="974">
        <v>0</v>
      </c>
      <c r="AD254" s="974">
        <v>0</v>
      </c>
      <c r="AE254" s="974">
        <v>0</v>
      </c>
      <c r="AF254" s="974">
        <v>0</v>
      </c>
      <c r="AG254" s="974">
        <v>0</v>
      </c>
      <c r="AH254" s="974">
        <v>0</v>
      </c>
      <c r="AI254" s="974">
        <v>0</v>
      </c>
      <c r="AJ254" s="974">
        <v>0</v>
      </c>
      <c r="AK254" s="974">
        <v>0</v>
      </c>
      <c r="AL254" s="974">
        <v>0</v>
      </c>
      <c r="AM254" s="974">
        <v>0</v>
      </c>
      <c r="AN254" s="974">
        <v>0</v>
      </c>
      <c r="AO254" s="974">
        <v>0</v>
      </c>
      <c r="AP254" s="974">
        <v>0</v>
      </c>
      <c r="AQ254" s="974">
        <v>0</v>
      </c>
      <c r="AR254" s="974">
        <v>0</v>
      </c>
      <c r="AS254" s="974">
        <v>0</v>
      </c>
      <c r="AT254" s="974">
        <v>0</v>
      </c>
      <c r="AU254" s="974">
        <v>0</v>
      </c>
      <c r="AV254" s="974">
        <v>0</v>
      </c>
      <c r="AW254" s="1028">
        <v>0</v>
      </c>
      <c r="AX254" s="963"/>
      <c r="AY254" s="973">
        <v>0</v>
      </c>
      <c r="AZ254" s="963"/>
      <c r="BA254" s="963"/>
      <c r="BB254" s="1030">
        <v>0</v>
      </c>
      <c r="BC254" s="1031">
        <v>0</v>
      </c>
      <c r="BD254" s="963"/>
      <c r="BE254" s="963"/>
    </row>
    <row r="255" spans="1:57" ht="33" customHeight="1">
      <c r="A255" s="963">
        <v>349</v>
      </c>
      <c r="B255" s="964">
        <v>324</v>
      </c>
      <c r="C255" s="963" t="s">
        <v>1287</v>
      </c>
      <c r="D255" s="1032" t="s">
        <v>1780</v>
      </c>
      <c r="E255" s="1026" t="s">
        <v>1781</v>
      </c>
      <c r="F255" s="1073" t="s">
        <v>1391</v>
      </c>
      <c r="G255" s="974">
        <v>0</v>
      </c>
      <c r="H255" s="974">
        <v>0</v>
      </c>
      <c r="I255" s="974">
        <v>0</v>
      </c>
      <c r="J255" s="974">
        <v>0</v>
      </c>
      <c r="K255" s="974">
        <v>0</v>
      </c>
      <c r="L255" s="974">
        <v>0</v>
      </c>
      <c r="M255" s="974">
        <v>0</v>
      </c>
      <c r="N255" s="974">
        <v>0</v>
      </c>
      <c r="O255" s="974">
        <v>0</v>
      </c>
      <c r="P255" s="974">
        <v>0</v>
      </c>
      <c r="Q255" s="974">
        <v>0</v>
      </c>
      <c r="R255" s="974">
        <v>0</v>
      </c>
      <c r="S255" s="974">
        <v>0</v>
      </c>
      <c r="T255" s="974">
        <v>0</v>
      </c>
      <c r="U255" s="974">
        <v>0</v>
      </c>
      <c r="V255" s="974">
        <v>0</v>
      </c>
      <c r="W255" s="974">
        <v>0</v>
      </c>
      <c r="X255" s="974">
        <v>0</v>
      </c>
      <c r="Y255" s="974">
        <v>0</v>
      </c>
      <c r="Z255" s="974">
        <v>0</v>
      </c>
      <c r="AA255" s="974">
        <v>0</v>
      </c>
      <c r="AB255" s="974">
        <v>0</v>
      </c>
      <c r="AC255" s="974">
        <v>0</v>
      </c>
      <c r="AD255" s="974">
        <v>0</v>
      </c>
      <c r="AE255" s="974">
        <v>0</v>
      </c>
      <c r="AF255" s="974">
        <v>0</v>
      </c>
      <c r="AG255" s="974">
        <v>0</v>
      </c>
      <c r="AH255" s="974">
        <v>0</v>
      </c>
      <c r="AI255" s="974">
        <v>0</v>
      </c>
      <c r="AJ255" s="974">
        <v>0</v>
      </c>
      <c r="AK255" s="974">
        <v>0</v>
      </c>
      <c r="AL255" s="974">
        <v>0</v>
      </c>
      <c r="AM255" s="974">
        <v>0</v>
      </c>
      <c r="AN255" s="974">
        <v>0</v>
      </c>
      <c r="AO255" s="974">
        <v>0</v>
      </c>
      <c r="AP255" s="974">
        <v>0</v>
      </c>
      <c r="AQ255" s="974">
        <v>0</v>
      </c>
      <c r="AR255" s="974">
        <v>0</v>
      </c>
      <c r="AS255" s="974">
        <v>0</v>
      </c>
      <c r="AT255" s="974">
        <v>0</v>
      </c>
      <c r="AU255" s="974">
        <v>0</v>
      </c>
      <c r="AV255" s="974">
        <v>0</v>
      </c>
      <c r="AW255" s="1028">
        <v>0</v>
      </c>
      <c r="AX255" s="963"/>
      <c r="AY255" s="973">
        <v>0</v>
      </c>
      <c r="BB255" s="1030">
        <v>0</v>
      </c>
      <c r="BC255" s="1031">
        <v>0</v>
      </c>
    </row>
    <row r="256" spans="1:57" s="1069" customFormat="1" ht="33" customHeight="1">
      <c r="A256" s="963">
        <v>350</v>
      </c>
      <c r="B256" s="964">
        <v>325</v>
      </c>
      <c r="C256" s="963" t="s">
        <v>1287</v>
      </c>
      <c r="D256" s="1032" t="s">
        <v>1782</v>
      </c>
      <c r="E256" s="1026" t="s">
        <v>1783</v>
      </c>
      <c r="F256" s="1073" t="s">
        <v>1391</v>
      </c>
      <c r="G256" s="974">
        <v>0</v>
      </c>
      <c r="H256" s="974">
        <v>0</v>
      </c>
      <c r="I256" s="974">
        <v>0</v>
      </c>
      <c r="J256" s="974">
        <v>0</v>
      </c>
      <c r="K256" s="974">
        <v>0</v>
      </c>
      <c r="L256" s="974">
        <v>0</v>
      </c>
      <c r="M256" s="974">
        <v>0</v>
      </c>
      <c r="N256" s="974">
        <v>0</v>
      </c>
      <c r="O256" s="974">
        <v>0</v>
      </c>
      <c r="P256" s="974">
        <v>0</v>
      </c>
      <c r="Q256" s="974">
        <v>0</v>
      </c>
      <c r="R256" s="974">
        <v>0</v>
      </c>
      <c r="S256" s="974">
        <v>0</v>
      </c>
      <c r="T256" s="974">
        <v>0</v>
      </c>
      <c r="U256" s="974">
        <v>0</v>
      </c>
      <c r="V256" s="974">
        <v>0</v>
      </c>
      <c r="W256" s="974">
        <v>0</v>
      </c>
      <c r="X256" s="974">
        <v>0</v>
      </c>
      <c r="Y256" s="974">
        <v>0</v>
      </c>
      <c r="Z256" s="974">
        <v>0</v>
      </c>
      <c r="AA256" s="974">
        <v>0</v>
      </c>
      <c r="AB256" s="974">
        <v>0</v>
      </c>
      <c r="AC256" s="974">
        <v>0</v>
      </c>
      <c r="AD256" s="974">
        <v>0</v>
      </c>
      <c r="AE256" s="974">
        <v>0</v>
      </c>
      <c r="AF256" s="974">
        <v>0</v>
      </c>
      <c r="AG256" s="974">
        <v>0</v>
      </c>
      <c r="AH256" s="974">
        <v>0</v>
      </c>
      <c r="AI256" s="974">
        <v>0</v>
      </c>
      <c r="AJ256" s="974">
        <v>0</v>
      </c>
      <c r="AK256" s="974">
        <v>0</v>
      </c>
      <c r="AL256" s="974">
        <v>0</v>
      </c>
      <c r="AM256" s="974">
        <v>0</v>
      </c>
      <c r="AN256" s="974">
        <v>0</v>
      </c>
      <c r="AO256" s="974">
        <v>0</v>
      </c>
      <c r="AP256" s="974">
        <v>0</v>
      </c>
      <c r="AQ256" s="974">
        <v>0</v>
      </c>
      <c r="AR256" s="974">
        <v>0</v>
      </c>
      <c r="AS256" s="974">
        <v>0</v>
      </c>
      <c r="AT256" s="974">
        <v>0</v>
      </c>
      <c r="AU256" s="974">
        <v>0</v>
      </c>
      <c r="AV256" s="974">
        <v>0</v>
      </c>
      <c r="AW256" s="1028">
        <v>0</v>
      </c>
      <c r="AX256" s="963"/>
      <c r="AY256" s="973">
        <v>0</v>
      </c>
      <c r="AZ256" s="963"/>
      <c r="BA256" s="963"/>
      <c r="BB256" s="1030">
        <v>0</v>
      </c>
      <c r="BC256" s="1031">
        <v>0</v>
      </c>
      <c r="BD256" s="963"/>
      <c r="BE256" s="963"/>
    </row>
    <row r="257" spans="1:57" s="1069" customFormat="1" ht="33" customHeight="1">
      <c r="A257" s="963">
        <v>351</v>
      </c>
      <c r="B257" s="964">
        <v>326</v>
      </c>
      <c r="C257" s="963" t="s">
        <v>1287</v>
      </c>
      <c r="D257" s="1032" t="s">
        <v>1784</v>
      </c>
      <c r="E257" s="1026" t="s">
        <v>1785</v>
      </c>
      <c r="F257" s="1073" t="s">
        <v>1391</v>
      </c>
      <c r="G257" s="974">
        <v>0</v>
      </c>
      <c r="H257" s="974">
        <v>0</v>
      </c>
      <c r="I257" s="974">
        <v>0</v>
      </c>
      <c r="J257" s="974">
        <v>0</v>
      </c>
      <c r="K257" s="974">
        <v>0</v>
      </c>
      <c r="L257" s="974">
        <v>0</v>
      </c>
      <c r="M257" s="974">
        <v>0</v>
      </c>
      <c r="N257" s="974">
        <v>0</v>
      </c>
      <c r="O257" s="974">
        <v>0</v>
      </c>
      <c r="P257" s="974">
        <v>0</v>
      </c>
      <c r="Q257" s="974">
        <v>0</v>
      </c>
      <c r="R257" s="974">
        <v>0</v>
      </c>
      <c r="S257" s="974">
        <v>0</v>
      </c>
      <c r="T257" s="974">
        <v>0</v>
      </c>
      <c r="U257" s="974">
        <v>0</v>
      </c>
      <c r="V257" s="974">
        <v>0</v>
      </c>
      <c r="W257" s="974">
        <v>0</v>
      </c>
      <c r="X257" s="974">
        <v>0</v>
      </c>
      <c r="Y257" s="974">
        <v>0</v>
      </c>
      <c r="Z257" s="974">
        <v>0</v>
      </c>
      <c r="AA257" s="974">
        <v>0</v>
      </c>
      <c r="AB257" s="974">
        <v>0</v>
      </c>
      <c r="AC257" s="974">
        <v>0</v>
      </c>
      <c r="AD257" s="974">
        <v>0</v>
      </c>
      <c r="AE257" s="974">
        <v>0</v>
      </c>
      <c r="AF257" s="974">
        <v>0</v>
      </c>
      <c r="AG257" s="974">
        <v>0</v>
      </c>
      <c r="AH257" s="974">
        <v>0</v>
      </c>
      <c r="AI257" s="974">
        <v>0</v>
      </c>
      <c r="AJ257" s="974">
        <v>0</v>
      </c>
      <c r="AK257" s="974">
        <v>0</v>
      </c>
      <c r="AL257" s="974">
        <v>0</v>
      </c>
      <c r="AM257" s="974">
        <v>0</v>
      </c>
      <c r="AN257" s="974">
        <v>0</v>
      </c>
      <c r="AO257" s="974">
        <v>0</v>
      </c>
      <c r="AP257" s="974">
        <v>0</v>
      </c>
      <c r="AQ257" s="974">
        <v>0</v>
      </c>
      <c r="AR257" s="974">
        <v>0</v>
      </c>
      <c r="AS257" s="974">
        <v>0</v>
      </c>
      <c r="AT257" s="974">
        <v>0</v>
      </c>
      <c r="AU257" s="974">
        <v>0</v>
      </c>
      <c r="AV257" s="974">
        <v>0</v>
      </c>
      <c r="AW257" s="1028">
        <v>0</v>
      </c>
      <c r="AX257" s="963"/>
      <c r="AY257" s="973">
        <v>0</v>
      </c>
      <c r="AZ257" s="963"/>
      <c r="BA257" s="963"/>
      <c r="BB257" s="1030">
        <v>0</v>
      </c>
      <c r="BC257" s="1031">
        <v>0</v>
      </c>
      <c r="BD257" s="963"/>
      <c r="BE257" s="963"/>
    </row>
    <row r="258" spans="1:57" s="1069" customFormat="1" ht="33" customHeight="1">
      <c r="A258" s="963">
        <v>352</v>
      </c>
      <c r="B258" s="964">
        <v>327</v>
      </c>
      <c r="C258" s="963" t="s">
        <v>1287</v>
      </c>
      <c r="D258" s="1032" t="s">
        <v>1786</v>
      </c>
      <c r="E258" s="1026" t="s">
        <v>1787</v>
      </c>
      <c r="F258" s="1073" t="s">
        <v>1391</v>
      </c>
      <c r="G258" s="974">
        <v>0</v>
      </c>
      <c r="H258" s="974">
        <v>0</v>
      </c>
      <c r="I258" s="974">
        <v>0</v>
      </c>
      <c r="J258" s="974">
        <v>0</v>
      </c>
      <c r="K258" s="974">
        <v>0</v>
      </c>
      <c r="L258" s="974">
        <v>0</v>
      </c>
      <c r="M258" s="974">
        <v>0</v>
      </c>
      <c r="N258" s="974">
        <v>0</v>
      </c>
      <c r="O258" s="974">
        <v>0</v>
      </c>
      <c r="P258" s="974">
        <v>0</v>
      </c>
      <c r="Q258" s="974">
        <v>0</v>
      </c>
      <c r="R258" s="974">
        <v>0</v>
      </c>
      <c r="S258" s="974">
        <v>0</v>
      </c>
      <c r="T258" s="974">
        <v>0</v>
      </c>
      <c r="U258" s="974">
        <v>0</v>
      </c>
      <c r="V258" s="974">
        <v>0</v>
      </c>
      <c r="W258" s="974">
        <v>0</v>
      </c>
      <c r="X258" s="974">
        <v>0</v>
      </c>
      <c r="Y258" s="974">
        <v>0</v>
      </c>
      <c r="Z258" s="974">
        <v>0</v>
      </c>
      <c r="AA258" s="974">
        <v>0</v>
      </c>
      <c r="AB258" s="974">
        <v>0</v>
      </c>
      <c r="AC258" s="974">
        <v>0</v>
      </c>
      <c r="AD258" s="974">
        <v>0</v>
      </c>
      <c r="AE258" s="974">
        <v>0</v>
      </c>
      <c r="AF258" s="974">
        <v>0</v>
      </c>
      <c r="AG258" s="974">
        <v>0</v>
      </c>
      <c r="AH258" s="974">
        <v>0</v>
      </c>
      <c r="AI258" s="974">
        <v>0</v>
      </c>
      <c r="AJ258" s="974">
        <v>0</v>
      </c>
      <c r="AK258" s="974">
        <v>0</v>
      </c>
      <c r="AL258" s="974">
        <v>0</v>
      </c>
      <c r="AM258" s="974">
        <v>0</v>
      </c>
      <c r="AN258" s="974">
        <v>0</v>
      </c>
      <c r="AO258" s="974">
        <v>0</v>
      </c>
      <c r="AP258" s="974">
        <v>0</v>
      </c>
      <c r="AQ258" s="974">
        <v>0</v>
      </c>
      <c r="AR258" s="974">
        <v>0</v>
      </c>
      <c r="AS258" s="974">
        <v>0</v>
      </c>
      <c r="AT258" s="974">
        <v>0</v>
      </c>
      <c r="AU258" s="974">
        <v>0</v>
      </c>
      <c r="AV258" s="974">
        <v>0</v>
      </c>
      <c r="AW258" s="1028">
        <v>0</v>
      </c>
      <c r="AX258" s="963"/>
      <c r="AY258" s="973">
        <v>0</v>
      </c>
      <c r="AZ258" s="963"/>
      <c r="BA258" s="963"/>
      <c r="BB258" s="1030">
        <v>0</v>
      </c>
      <c r="BC258" s="1031">
        <v>0</v>
      </c>
      <c r="BD258" s="963"/>
      <c r="BE258" s="963"/>
    </row>
    <row r="259" spans="1:57" s="1069" customFormat="1" ht="33" customHeight="1">
      <c r="A259" s="963">
        <v>353</v>
      </c>
      <c r="B259" s="964">
        <v>328</v>
      </c>
      <c r="C259" s="963" t="s">
        <v>1287</v>
      </c>
      <c r="D259" s="1032" t="s">
        <v>1788</v>
      </c>
      <c r="E259" s="1026" t="s">
        <v>1789</v>
      </c>
      <c r="F259" s="1073" t="s">
        <v>1391</v>
      </c>
      <c r="G259" s="974">
        <v>0</v>
      </c>
      <c r="H259" s="974">
        <v>0</v>
      </c>
      <c r="I259" s="974">
        <v>0</v>
      </c>
      <c r="J259" s="974">
        <v>0</v>
      </c>
      <c r="K259" s="974">
        <v>0</v>
      </c>
      <c r="L259" s="974">
        <v>0</v>
      </c>
      <c r="M259" s="974">
        <v>0</v>
      </c>
      <c r="N259" s="974">
        <v>0</v>
      </c>
      <c r="O259" s="974">
        <v>0</v>
      </c>
      <c r="P259" s="974">
        <v>0</v>
      </c>
      <c r="Q259" s="974">
        <v>0</v>
      </c>
      <c r="R259" s="974">
        <v>0</v>
      </c>
      <c r="S259" s="974">
        <v>0</v>
      </c>
      <c r="T259" s="974">
        <v>0</v>
      </c>
      <c r="U259" s="974">
        <v>0</v>
      </c>
      <c r="V259" s="974">
        <v>0</v>
      </c>
      <c r="W259" s="974">
        <v>0</v>
      </c>
      <c r="X259" s="974">
        <v>0</v>
      </c>
      <c r="Y259" s="974">
        <v>0</v>
      </c>
      <c r="Z259" s="974">
        <v>0</v>
      </c>
      <c r="AA259" s="974">
        <v>0</v>
      </c>
      <c r="AB259" s="974">
        <v>0</v>
      </c>
      <c r="AC259" s="974">
        <v>0</v>
      </c>
      <c r="AD259" s="974">
        <v>0</v>
      </c>
      <c r="AE259" s="974">
        <v>0</v>
      </c>
      <c r="AF259" s="974">
        <v>0</v>
      </c>
      <c r="AG259" s="974">
        <v>0</v>
      </c>
      <c r="AH259" s="974">
        <v>0</v>
      </c>
      <c r="AI259" s="974">
        <v>0</v>
      </c>
      <c r="AJ259" s="974">
        <v>0</v>
      </c>
      <c r="AK259" s="974">
        <v>0</v>
      </c>
      <c r="AL259" s="974">
        <v>0</v>
      </c>
      <c r="AM259" s="974">
        <v>0</v>
      </c>
      <c r="AN259" s="974">
        <v>0</v>
      </c>
      <c r="AO259" s="974">
        <v>0</v>
      </c>
      <c r="AP259" s="974">
        <v>0</v>
      </c>
      <c r="AQ259" s="974">
        <v>0</v>
      </c>
      <c r="AR259" s="974">
        <v>0</v>
      </c>
      <c r="AS259" s="974">
        <v>0</v>
      </c>
      <c r="AT259" s="974">
        <v>0</v>
      </c>
      <c r="AU259" s="974">
        <v>0</v>
      </c>
      <c r="AV259" s="974">
        <v>0</v>
      </c>
      <c r="AW259" s="1028">
        <v>0</v>
      </c>
      <c r="AX259" s="963"/>
      <c r="AY259" s="973">
        <v>0</v>
      </c>
      <c r="AZ259" s="963"/>
      <c r="BA259" s="963"/>
      <c r="BB259" s="1030">
        <v>0</v>
      </c>
      <c r="BC259" s="1031">
        <v>0</v>
      </c>
      <c r="BD259" s="963"/>
      <c r="BE259" s="963"/>
    </row>
    <row r="260" spans="1:57" s="1069" customFormat="1" ht="33" customHeight="1">
      <c r="A260" s="963">
        <v>354</v>
      </c>
      <c r="B260" s="964">
        <v>329</v>
      </c>
      <c r="C260" s="963" t="s">
        <v>1287</v>
      </c>
      <c r="D260" s="1032" t="s">
        <v>1790</v>
      </c>
      <c r="E260" s="1026" t="s">
        <v>1791</v>
      </c>
      <c r="F260" s="1073" t="s">
        <v>1391</v>
      </c>
      <c r="G260" s="974">
        <v>0</v>
      </c>
      <c r="H260" s="974">
        <v>0</v>
      </c>
      <c r="I260" s="974">
        <v>0</v>
      </c>
      <c r="J260" s="974">
        <v>0</v>
      </c>
      <c r="K260" s="974">
        <v>0</v>
      </c>
      <c r="L260" s="974">
        <v>0</v>
      </c>
      <c r="M260" s="974">
        <v>0</v>
      </c>
      <c r="N260" s="974">
        <v>0</v>
      </c>
      <c r="O260" s="974">
        <v>0</v>
      </c>
      <c r="P260" s="974">
        <v>0</v>
      </c>
      <c r="Q260" s="974">
        <v>0</v>
      </c>
      <c r="R260" s="974">
        <v>0</v>
      </c>
      <c r="S260" s="974">
        <v>0</v>
      </c>
      <c r="T260" s="974">
        <v>0</v>
      </c>
      <c r="U260" s="974">
        <v>0</v>
      </c>
      <c r="V260" s="974">
        <v>0</v>
      </c>
      <c r="W260" s="974">
        <v>0</v>
      </c>
      <c r="X260" s="974">
        <v>0</v>
      </c>
      <c r="Y260" s="974">
        <v>0</v>
      </c>
      <c r="Z260" s="974">
        <v>0</v>
      </c>
      <c r="AA260" s="974">
        <v>0</v>
      </c>
      <c r="AB260" s="974">
        <v>0</v>
      </c>
      <c r="AC260" s="974">
        <v>0</v>
      </c>
      <c r="AD260" s="974">
        <v>0</v>
      </c>
      <c r="AE260" s="974">
        <v>0</v>
      </c>
      <c r="AF260" s="974">
        <v>0</v>
      </c>
      <c r="AG260" s="974">
        <v>0</v>
      </c>
      <c r="AH260" s="974">
        <v>0</v>
      </c>
      <c r="AI260" s="974">
        <v>0</v>
      </c>
      <c r="AJ260" s="974">
        <v>0</v>
      </c>
      <c r="AK260" s="974">
        <v>0</v>
      </c>
      <c r="AL260" s="974">
        <v>0</v>
      </c>
      <c r="AM260" s="974">
        <v>0</v>
      </c>
      <c r="AN260" s="974">
        <v>0</v>
      </c>
      <c r="AO260" s="974">
        <v>0</v>
      </c>
      <c r="AP260" s="974">
        <v>0</v>
      </c>
      <c r="AQ260" s="974">
        <v>0</v>
      </c>
      <c r="AR260" s="974">
        <v>0</v>
      </c>
      <c r="AS260" s="974">
        <v>0</v>
      </c>
      <c r="AT260" s="974">
        <v>0</v>
      </c>
      <c r="AU260" s="974">
        <v>0</v>
      </c>
      <c r="AV260" s="974">
        <v>0</v>
      </c>
      <c r="AW260" s="1028">
        <v>0</v>
      </c>
      <c r="AX260" s="963"/>
      <c r="AY260" s="973">
        <v>0</v>
      </c>
      <c r="AZ260" s="963"/>
      <c r="BA260" s="963"/>
      <c r="BB260" s="1030">
        <v>0</v>
      </c>
      <c r="BC260" s="1031">
        <v>0</v>
      </c>
      <c r="BD260" s="963"/>
      <c r="BE260" s="963"/>
    </row>
    <row r="261" spans="1:57" s="1069" customFormat="1" ht="33" customHeight="1">
      <c r="A261" s="963">
        <v>355</v>
      </c>
      <c r="B261" s="964">
        <v>330</v>
      </c>
      <c r="C261" s="963" t="s">
        <v>1287</v>
      </c>
      <c r="D261" s="1032" t="s">
        <v>1792</v>
      </c>
      <c r="E261" s="1026" t="s">
        <v>1793</v>
      </c>
      <c r="F261" s="1073" t="s">
        <v>1391</v>
      </c>
      <c r="G261" s="974">
        <v>0</v>
      </c>
      <c r="H261" s="974">
        <v>0</v>
      </c>
      <c r="I261" s="974">
        <v>0</v>
      </c>
      <c r="J261" s="974">
        <v>0</v>
      </c>
      <c r="K261" s="974">
        <v>0</v>
      </c>
      <c r="L261" s="974">
        <v>0</v>
      </c>
      <c r="M261" s="974">
        <v>0</v>
      </c>
      <c r="N261" s="974">
        <v>0</v>
      </c>
      <c r="O261" s="974">
        <v>0</v>
      </c>
      <c r="P261" s="974">
        <v>0</v>
      </c>
      <c r="Q261" s="974">
        <v>0</v>
      </c>
      <c r="R261" s="974">
        <v>0</v>
      </c>
      <c r="S261" s="974">
        <v>0</v>
      </c>
      <c r="T261" s="974">
        <v>0</v>
      </c>
      <c r="U261" s="974">
        <v>0</v>
      </c>
      <c r="V261" s="974">
        <v>0</v>
      </c>
      <c r="W261" s="974">
        <v>0</v>
      </c>
      <c r="X261" s="974">
        <v>0</v>
      </c>
      <c r="Y261" s="974">
        <v>0</v>
      </c>
      <c r="Z261" s="974">
        <v>0</v>
      </c>
      <c r="AA261" s="974">
        <v>0</v>
      </c>
      <c r="AB261" s="974">
        <v>0</v>
      </c>
      <c r="AC261" s="974">
        <v>0</v>
      </c>
      <c r="AD261" s="974">
        <v>0</v>
      </c>
      <c r="AE261" s="974">
        <v>0</v>
      </c>
      <c r="AF261" s="974">
        <v>0</v>
      </c>
      <c r="AG261" s="974">
        <v>0</v>
      </c>
      <c r="AH261" s="974">
        <v>0</v>
      </c>
      <c r="AI261" s="974">
        <v>0</v>
      </c>
      <c r="AJ261" s="974">
        <v>0</v>
      </c>
      <c r="AK261" s="974">
        <v>0</v>
      </c>
      <c r="AL261" s="974">
        <v>0</v>
      </c>
      <c r="AM261" s="974">
        <v>0</v>
      </c>
      <c r="AN261" s="974">
        <v>0</v>
      </c>
      <c r="AO261" s="974">
        <v>0</v>
      </c>
      <c r="AP261" s="974">
        <v>0</v>
      </c>
      <c r="AQ261" s="974">
        <v>0</v>
      </c>
      <c r="AR261" s="974">
        <v>0</v>
      </c>
      <c r="AS261" s="974">
        <v>0</v>
      </c>
      <c r="AT261" s="974">
        <v>0</v>
      </c>
      <c r="AU261" s="974">
        <v>0</v>
      </c>
      <c r="AV261" s="974">
        <v>0</v>
      </c>
      <c r="AW261" s="1028">
        <v>0</v>
      </c>
      <c r="AX261" s="963"/>
      <c r="AY261" s="973">
        <v>0</v>
      </c>
      <c r="AZ261" s="963"/>
      <c r="BA261" s="963"/>
      <c r="BB261" s="1030">
        <v>0</v>
      </c>
      <c r="BC261" s="1031">
        <v>0</v>
      </c>
      <c r="BD261" s="963"/>
      <c r="BE261" s="963"/>
    </row>
    <row r="262" spans="1:57" s="1069" customFormat="1" ht="33" customHeight="1">
      <c r="A262" s="963">
        <v>356</v>
      </c>
      <c r="B262" s="964">
        <v>331</v>
      </c>
      <c r="C262" s="963" t="s">
        <v>1287</v>
      </c>
      <c r="D262" s="1032" t="s">
        <v>1794</v>
      </c>
      <c r="E262" s="1026" t="s">
        <v>1795</v>
      </c>
      <c r="F262" s="1073" t="s">
        <v>1391</v>
      </c>
      <c r="G262" s="974">
        <v>0</v>
      </c>
      <c r="H262" s="974">
        <v>0</v>
      </c>
      <c r="I262" s="974">
        <v>0</v>
      </c>
      <c r="J262" s="974">
        <v>0</v>
      </c>
      <c r="K262" s="974">
        <v>0</v>
      </c>
      <c r="L262" s="974">
        <v>0</v>
      </c>
      <c r="M262" s="974">
        <v>0</v>
      </c>
      <c r="N262" s="974">
        <v>0</v>
      </c>
      <c r="O262" s="974">
        <v>0</v>
      </c>
      <c r="P262" s="974">
        <v>0</v>
      </c>
      <c r="Q262" s="974">
        <v>0</v>
      </c>
      <c r="R262" s="974">
        <v>0</v>
      </c>
      <c r="S262" s="974">
        <v>0</v>
      </c>
      <c r="T262" s="974">
        <v>0</v>
      </c>
      <c r="U262" s="974">
        <v>0</v>
      </c>
      <c r="V262" s="974">
        <v>0</v>
      </c>
      <c r="W262" s="974">
        <v>0</v>
      </c>
      <c r="X262" s="974">
        <v>0</v>
      </c>
      <c r="Y262" s="974">
        <v>0</v>
      </c>
      <c r="Z262" s="974">
        <v>0</v>
      </c>
      <c r="AA262" s="974">
        <v>0</v>
      </c>
      <c r="AB262" s="974">
        <v>0</v>
      </c>
      <c r="AC262" s="974">
        <v>0</v>
      </c>
      <c r="AD262" s="974">
        <v>0</v>
      </c>
      <c r="AE262" s="974">
        <v>0</v>
      </c>
      <c r="AF262" s="974">
        <v>0</v>
      </c>
      <c r="AG262" s="974">
        <v>0</v>
      </c>
      <c r="AH262" s="974">
        <v>0</v>
      </c>
      <c r="AI262" s="974">
        <v>0</v>
      </c>
      <c r="AJ262" s="974">
        <v>0</v>
      </c>
      <c r="AK262" s="974">
        <v>0</v>
      </c>
      <c r="AL262" s="974">
        <v>0</v>
      </c>
      <c r="AM262" s="974">
        <v>0</v>
      </c>
      <c r="AN262" s="974">
        <v>0</v>
      </c>
      <c r="AO262" s="974">
        <v>0</v>
      </c>
      <c r="AP262" s="974">
        <v>0</v>
      </c>
      <c r="AQ262" s="974">
        <v>0</v>
      </c>
      <c r="AR262" s="974">
        <v>0</v>
      </c>
      <c r="AS262" s="974">
        <v>0</v>
      </c>
      <c r="AT262" s="974">
        <v>0</v>
      </c>
      <c r="AU262" s="974">
        <v>0</v>
      </c>
      <c r="AV262" s="974">
        <v>0</v>
      </c>
      <c r="AW262" s="1028">
        <v>0</v>
      </c>
      <c r="AX262" s="963"/>
      <c r="AY262" s="973">
        <v>0</v>
      </c>
      <c r="AZ262" s="963"/>
      <c r="BA262" s="963"/>
      <c r="BB262" s="1030">
        <v>0</v>
      </c>
      <c r="BC262" s="1031">
        <v>0</v>
      </c>
      <c r="BD262" s="963"/>
      <c r="BE262" s="963"/>
    </row>
    <row r="263" spans="1:57" s="1069" customFormat="1" ht="33" customHeight="1">
      <c r="A263" s="963">
        <v>357</v>
      </c>
      <c r="B263" s="964">
        <v>332</v>
      </c>
      <c r="C263" s="963" t="s">
        <v>1287</v>
      </c>
      <c r="D263" s="1032" t="s">
        <v>1796</v>
      </c>
      <c r="E263" s="1026" t="s">
        <v>1797</v>
      </c>
      <c r="F263" s="1073" t="s">
        <v>1391</v>
      </c>
      <c r="G263" s="974">
        <v>0</v>
      </c>
      <c r="H263" s="974">
        <v>0</v>
      </c>
      <c r="I263" s="974">
        <v>0</v>
      </c>
      <c r="J263" s="974">
        <v>0</v>
      </c>
      <c r="K263" s="974">
        <v>0</v>
      </c>
      <c r="L263" s="974">
        <v>0</v>
      </c>
      <c r="M263" s="974">
        <v>0</v>
      </c>
      <c r="N263" s="974">
        <v>0</v>
      </c>
      <c r="O263" s="974">
        <v>0</v>
      </c>
      <c r="P263" s="974">
        <v>0</v>
      </c>
      <c r="Q263" s="974">
        <v>0</v>
      </c>
      <c r="R263" s="974">
        <v>0</v>
      </c>
      <c r="S263" s="974">
        <v>0</v>
      </c>
      <c r="T263" s="974">
        <v>0</v>
      </c>
      <c r="U263" s="974">
        <v>0</v>
      </c>
      <c r="V263" s="974">
        <v>0</v>
      </c>
      <c r="W263" s="974">
        <v>0</v>
      </c>
      <c r="X263" s="974">
        <v>0</v>
      </c>
      <c r="Y263" s="974">
        <v>0</v>
      </c>
      <c r="Z263" s="974">
        <v>0</v>
      </c>
      <c r="AA263" s="974">
        <v>0</v>
      </c>
      <c r="AB263" s="974">
        <v>0</v>
      </c>
      <c r="AC263" s="974">
        <v>0</v>
      </c>
      <c r="AD263" s="974">
        <v>0</v>
      </c>
      <c r="AE263" s="974">
        <v>0</v>
      </c>
      <c r="AF263" s="974">
        <v>0</v>
      </c>
      <c r="AG263" s="974">
        <v>0</v>
      </c>
      <c r="AH263" s="974">
        <v>0</v>
      </c>
      <c r="AI263" s="974">
        <v>0</v>
      </c>
      <c r="AJ263" s="974">
        <v>0</v>
      </c>
      <c r="AK263" s="974">
        <v>0</v>
      </c>
      <c r="AL263" s="974">
        <v>0</v>
      </c>
      <c r="AM263" s="974">
        <v>0</v>
      </c>
      <c r="AN263" s="974">
        <v>0</v>
      </c>
      <c r="AO263" s="974">
        <v>0</v>
      </c>
      <c r="AP263" s="974">
        <v>0</v>
      </c>
      <c r="AQ263" s="974">
        <v>0</v>
      </c>
      <c r="AR263" s="974">
        <v>0</v>
      </c>
      <c r="AS263" s="974">
        <v>0</v>
      </c>
      <c r="AT263" s="974">
        <v>0</v>
      </c>
      <c r="AU263" s="974">
        <v>0</v>
      </c>
      <c r="AV263" s="974">
        <v>0</v>
      </c>
      <c r="AW263" s="1028">
        <v>0</v>
      </c>
      <c r="AX263" s="963"/>
      <c r="AY263" s="973">
        <v>0</v>
      </c>
      <c r="AZ263" s="963"/>
      <c r="BA263" s="963"/>
      <c r="BB263" s="1030">
        <v>0</v>
      </c>
      <c r="BC263" s="1031">
        <v>0</v>
      </c>
      <c r="BD263" s="963"/>
      <c r="BE263" s="963"/>
    </row>
    <row r="264" spans="1:57" s="1069" customFormat="1" ht="33" customHeight="1">
      <c r="A264" s="963">
        <v>358</v>
      </c>
      <c r="B264" s="964">
        <v>333</v>
      </c>
      <c r="C264" s="963" t="s">
        <v>1287</v>
      </c>
      <c r="D264" s="1032" t="s">
        <v>1798</v>
      </c>
      <c r="E264" s="1026" t="s">
        <v>1769</v>
      </c>
      <c r="F264" s="1073" t="s">
        <v>1391</v>
      </c>
      <c r="G264" s="974">
        <v>0</v>
      </c>
      <c r="H264" s="974">
        <v>0</v>
      </c>
      <c r="I264" s="974">
        <v>0</v>
      </c>
      <c r="J264" s="974">
        <v>0</v>
      </c>
      <c r="K264" s="974">
        <v>0</v>
      </c>
      <c r="L264" s="974">
        <v>0</v>
      </c>
      <c r="M264" s="974">
        <v>0</v>
      </c>
      <c r="N264" s="974">
        <v>0</v>
      </c>
      <c r="O264" s="974">
        <v>0</v>
      </c>
      <c r="P264" s="974">
        <v>0</v>
      </c>
      <c r="Q264" s="974">
        <v>0</v>
      </c>
      <c r="R264" s="974">
        <v>0</v>
      </c>
      <c r="S264" s="974">
        <v>0</v>
      </c>
      <c r="T264" s="974">
        <v>0</v>
      </c>
      <c r="U264" s="974">
        <v>0</v>
      </c>
      <c r="V264" s="974">
        <v>0</v>
      </c>
      <c r="W264" s="974">
        <v>0</v>
      </c>
      <c r="X264" s="974">
        <v>0</v>
      </c>
      <c r="Y264" s="974">
        <v>0</v>
      </c>
      <c r="Z264" s="974">
        <v>0</v>
      </c>
      <c r="AA264" s="974">
        <v>0</v>
      </c>
      <c r="AB264" s="974">
        <v>0</v>
      </c>
      <c r="AC264" s="974">
        <v>0</v>
      </c>
      <c r="AD264" s="974">
        <v>0</v>
      </c>
      <c r="AE264" s="974">
        <v>0</v>
      </c>
      <c r="AF264" s="974">
        <v>0</v>
      </c>
      <c r="AG264" s="974">
        <v>0</v>
      </c>
      <c r="AH264" s="974">
        <v>0</v>
      </c>
      <c r="AI264" s="974">
        <v>0</v>
      </c>
      <c r="AJ264" s="974">
        <v>0</v>
      </c>
      <c r="AK264" s="974">
        <v>0</v>
      </c>
      <c r="AL264" s="974">
        <v>0</v>
      </c>
      <c r="AM264" s="974">
        <v>0</v>
      </c>
      <c r="AN264" s="974">
        <v>0</v>
      </c>
      <c r="AO264" s="974">
        <v>0</v>
      </c>
      <c r="AP264" s="974">
        <v>0</v>
      </c>
      <c r="AQ264" s="974">
        <v>0</v>
      </c>
      <c r="AR264" s="974">
        <v>0</v>
      </c>
      <c r="AS264" s="974">
        <v>0</v>
      </c>
      <c r="AT264" s="974">
        <v>0</v>
      </c>
      <c r="AU264" s="974">
        <v>0</v>
      </c>
      <c r="AV264" s="974">
        <v>0</v>
      </c>
      <c r="AW264" s="1028">
        <v>0</v>
      </c>
      <c r="AX264" s="963"/>
      <c r="AY264" s="973">
        <v>0</v>
      </c>
      <c r="AZ264" s="963"/>
      <c r="BA264" s="963"/>
      <c r="BB264" s="1030">
        <v>0</v>
      </c>
      <c r="BC264" s="1031">
        <v>0</v>
      </c>
      <c r="BD264" s="963"/>
      <c r="BE264" s="963"/>
    </row>
    <row r="265" spans="1:57" s="1069" customFormat="1" ht="33" customHeight="1">
      <c r="A265" s="963">
        <v>359</v>
      </c>
      <c r="B265" s="964">
        <v>334</v>
      </c>
      <c r="C265" s="963" t="s">
        <v>1287</v>
      </c>
      <c r="D265" s="1032" t="s">
        <v>1799</v>
      </c>
      <c r="E265" s="1026" t="s">
        <v>1800</v>
      </c>
      <c r="F265" s="1073" t="s">
        <v>1391</v>
      </c>
      <c r="G265" s="974">
        <v>0</v>
      </c>
      <c r="H265" s="974">
        <v>0</v>
      </c>
      <c r="I265" s="974">
        <v>0</v>
      </c>
      <c r="J265" s="974">
        <v>0</v>
      </c>
      <c r="K265" s="974">
        <v>0</v>
      </c>
      <c r="L265" s="974">
        <v>0</v>
      </c>
      <c r="M265" s="974">
        <v>0</v>
      </c>
      <c r="N265" s="974">
        <v>0</v>
      </c>
      <c r="O265" s="974">
        <v>0</v>
      </c>
      <c r="P265" s="974">
        <v>0</v>
      </c>
      <c r="Q265" s="974">
        <v>0</v>
      </c>
      <c r="R265" s="974">
        <v>0</v>
      </c>
      <c r="S265" s="974">
        <v>0</v>
      </c>
      <c r="T265" s="974">
        <v>0</v>
      </c>
      <c r="U265" s="974">
        <v>0</v>
      </c>
      <c r="V265" s="974">
        <v>0</v>
      </c>
      <c r="W265" s="974">
        <v>0</v>
      </c>
      <c r="X265" s="974">
        <v>0</v>
      </c>
      <c r="Y265" s="974">
        <v>0</v>
      </c>
      <c r="Z265" s="974">
        <v>0</v>
      </c>
      <c r="AA265" s="974">
        <v>0</v>
      </c>
      <c r="AB265" s="974">
        <v>0</v>
      </c>
      <c r="AC265" s="974">
        <v>0</v>
      </c>
      <c r="AD265" s="974">
        <v>0</v>
      </c>
      <c r="AE265" s="974">
        <v>0</v>
      </c>
      <c r="AF265" s="974">
        <v>0</v>
      </c>
      <c r="AG265" s="974">
        <v>0</v>
      </c>
      <c r="AH265" s="974">
        <v>0</v>
      </c>
      <c r="AI265" s="974">
        <v>0</v>
      </c>
      <c r="AJ265" s="974">
        <v>0</v>
      </c>
      <c r="AK265" s="974">
        <v>0</v>
      </c>
      <c r="AL265" s="974">
        <v>0</v>
      </c>
      <c r="AM265" s="974">
        <v>0</v>
      </c>
      <c r="AN265" s="974">
        <v>0</v>
      </c>
      <c r="AO265" s="974">
        <v>0</v>
      </c>
      <c r="AP265" s="974">
        <v>0</v>
      </c>
      <c r="AQ265" s="974">
        <v>0</v>
      </c>
      <c r="AR265" s="974">
        <v>0</v>
      </c>
      <c r="AS265" s="974">
        <v>0</v>
      </c>
      <c r="AT265" s="974">
        <v>0</v>
      </c>
      <c r="AU265" s="974">
        <v>0</v>
      </c>
      <c r="AV265" s="974">
        <v>0</v>
      </c>
      <c r="AW265" s="1028">
        <v>0</v>
      </c>
      <c r="AX265" s="963"/>
      <c r="AY265" s="973">
        <v>0</v>
      </c>
      <c r="AZ265" s="963"/>
      <c r="BA265" s="963"/>
      <c r="BB265" s="1030">
        <v>0</v>
      </c>
      <c r="BC265" s="1031">
        <v>0</v>
      </c>
      <c r="BD265" s="963"/>
      <c r="BE265" s="963"/>
    </row>
    <row r="266" spans="1:57" s="1069" customFormat="1" ht="33" customHeight="1">
      <c r="A266" s="963">
        <v>360</v>
      </c>
      <c r="B266" s="964">
        <v>335</v>
      </c>
      <c r="C266" s="963" t="s">
        <v>1287</v>
      </c>
      <c r="D266" s="1032" t="s">
        <v>1801</v>
      </c>
      <c r="E266" s="1026" t="s">
        <v>1769</v>
      </c>
      <c r="F266" s="1073" t="s">
        <v>1391</v>
      </c>
      <c r="G266" s="974">
        <v>0</v>
      </c>
      <c r="H266" s="974">
        <v>0</v>
      </c>
      <c r="I266" s="974">
        <v>0</v>
      </c>
      <c r="J266" s="974">
        <v>0</v>
      </c>
      <c r="K266" s="974">
        <v>0</v>
      </c>
      <c r="L266" s="974">
        <v>0</v>
      </c>
      <c r="M266" s="974">
        <v>0</v>
      </c>
      <c r="N266" s="974">
        <v>0</v>
      </c>
      <c r="O266" s="974">
        <v>0</v>
      </c>
      <c r="P266" s="974">
        <v>0</v>
      </c>
      <c r="Q266" s="974">
        <v>0</v>
      </c>
      <c r="R266" s="974">
        <v>0</v>
      </c>
      <c r="S266" s="974">
        <v>0</v>
      </c>
      <c r="T266" s="974">
        <v>0</v>
      </c>
      <c r="U266" s="974">
        <v>0</v>
      </c>
      <c r="V266" s="974">
        <v>0</v>
      </c>
      <c r="W266" s="974">
        <v>0</v>
      </c>
      <c r="X266" s="974">
        <v>0</v>
      </c>
      <c r="Y266" s="974">
        <v>0</v>
      </c>
      <c r="Z266" s="974">
        <v>0</v>
      </c>
      <c r="AA266" s="974">
        <v>0</v>
      </c>
      <c r="AB266" s="974">
        <v>0</v>
      </c>
      <c r="AC266" s="974">
        <v>0</v>
      </c>
      <c r="AD266" s="974">
        <v>0</v>
      </c>
      <c r="AE266" s="974">
        <v>0</v>
      </c>
      <c r="AF266" s="974">
        <v>0</v>
      </c>
      <c r="AG266" s="974">
        <v>0</v>
      </c>
      <c r="AH266" s="974">
        <v>0</v>
      </c>
      <c r="AI266" s="974">
        <v>0</v>
      </c>
      <c r="AJ266" s="974">
        <v>0</v>
      </c>
      <c r="AK266" s="974">
        <v>0</v>
      </c>
      <c r="AL266" s="974">
        <v>0</v>
      </c>
      <c r="AM266" s="974">
        <v>0</v>
      </c>
      <c r="AN266" s="974">
        <v>0</v>
      </c>
      <c r="AO266" s="974">
        <v>0</v>
      </c>
      <c r="AP266" s="974">
        <v>0</v>
      </c>
      <c r="AQ266" s="974">
        <v>0</v>
      </c>
      <c r="AR266" s="974">
        <v>0</v>
      </c>
      <c r="AS266" s="974">
        <v>0</v>
      </c>
      <c r="AT266" s="974">
        <v>0</v>
      </c>
      <c r="AU266" s="974">
        <v>0</v>
      </c>
      <c r="AV266" s="974">
        <v>0</v>
      </c>
      <c r="AW266" s="1028">
        <v>0</v>
      </c>
      <c r="AX266" s="963"/>
      <c r="AY266" s="973">
        <v>0</v>
      </c>
      <c r="AZ266" s="963"/>
      <c r="BA266" s="963"/>
      <c r="BB266" s="1030">
        <v>0</v>
      </c>
      <c r="BC266" s="1031">
        <v>0</v>
      </c>
      <c r="BD266" s="963"/>
      <c r="BE266" s="963"/>
    </row>
    <row r="267" spans="1:57" s="1069" customFormat="1" ht="33" customHeight="1">
      <c r="A267" s="963">
        <v>362</v>
      </c>
      <c r="B267" s="964">
        <v>337</v>
      </c>
      <c r="C267" s="963" t="s">
        <v>1287</v>
      </c>
      <c r="D267" s="1080" t="s">
        <v>1802</v>
      </c>
      <c r="E267" s="1026" t="s">
        <v>1803</v>
      </c>
      <c r="F267" s="1073" t="s">
        <v>1391</v>
      </c>
      <c r="G267" s="974">
        <v>0</v>
      </c>
      <c r="H267" s="974">
        <v>0</v>
      </c>
      <c r="I267" s="974">
        <v>0</v>
      </c>
      <c r="J267" s="974">
        <v>0</v>
      </c>
      <c r="K267" s="974">
        <v>0</v>
      </c>
      <c r="L267" s="974">
        <v>0</v>
      </c>
      <c r="M267" s="974">
        <v>0</v>
      </c>
      <c r="N267" s="974">
        <v>0</v>
      </c>
      <c r="O267" s="974">
        <v>0</v>
      </c>
      <c r="P267" s="974">
        <v>0</v>
      </c>
      <c r="Q267" s="974">
        <v>0</v>
      </c>
      <c r="R267" s="974">
        <v>0</v>
      </c>
      <c r="S267" s="974">
        <v>0</v>
      </c>
      <c r="T267" s="974">
        <v>0</v>
      </c>
      <c r="U267" s="974">
        <v>0</v>
      </c>
      <c r="V267" s="974">
        <v>0</v>
      </c>
      <c r="W267" s="974">
        <v>0</v>
      </c>
      <c r="X267" s="974">
        <v>0</v>
      </c>
      <c r="Y267" s="974">
        <v>0</v>
      </c>
      <c r="Z267" s="974">
        <v>0</v>
      </c>
      <c r="AA267" s="974">
        <v>0</v>
      </c>
      <c r="AB267" s="974">
        <v>0</v>
      </c>
      <c r="AC267" s="974">
        <v>0</v>
      </c>
      <c r="AD267" s="974">
        <v>0</v>
      </c>
      <c r="AE267" s="974">
        <v>0</v>
      </c>
      <c r="AF267" s="974">
        <v>0</v>
      </c>
      <c r="AG267" s="974">
        <v>0</v>
      </c>
      <c r="AH267" s="974">
        <v>0</v>
      </c>
      <c r="AI267" s="974">
        <v>0</v>
      </c>
      <c r="AJ267" s="974">
        <v>0</v>
      </c>
      <c r="AK267" s="974">
        <v>0</v>
      </c>
      <c r="AL267" s="974">
        <v>0</v>
      </c>
      <c r="AM267" s="974">
        <v>0</v>
      </c>
      <c r="AN267" s="974">
        <v>0</v>
      </c>
      <c r="AO267" s="974">
        <v>0</v>
      </c>
      <c r="AP267" s="974">
        <v>0</v>
      </c>
      <c r="AQ267" s="974">
        <v>0</v>
      </c>
      <c r="AR267" s="974">
        <v>0</v>
      </c>
      <c r="AS267" s="974">
        <v>0</v>
      </c>
      <c r="AT267" s="974">
        <v>0</v>
      </c>
      <c r="AU267" s="974">
        <v>0</v>
      </c>
      <c r="AV267" s="974">
        <v>0</v>
      </c>
      <c r="AW267" s="1028">
        <v>0</v>
      </c>
      <c r="AX267" s="963"/>
      <c r="AY267" s="973">
        <v>0</v>
      </c>
      <c r="AZ267" s="963"/>
      <c r="BA267" s="963"/>
      <c r="BB267" s="1030">
        <v>0</v>
      </c>
      <c r="BC267" s="1031">
        <v>0</v>
      </c>
      <c r="BD267" s="963"/>
      <c r="BE267" s="963"/>
    </row>
    <row r="268" spans="1:57" s="1069" customFormat="1" ht="33" customHeight="1">
      <c r="A268" s="963">
        <v>363</v>
      </c>
      <c r="B268" s="964">
        <v>338</v>
      </c>
      <c r="C268" s="963" t="s">
        <v>1287</v>
      </c>
      <c r="D268" s="1080" t="s">
        <v>1804</v>
      </c>
      <c r="E268" s="1026" t="s">
        <v>1805</v>
      </c>
      <c r="F268" s="1073" t="s">
        <v>1391</v>
      </c>
      <c r="G268" s="974">
        <v>0</v>
      </c>
      <c r="H268" s="974">
        <v>0</v>
      </c>
      <c r="I268" s="974">
        <v>0</v>
      </c>
      <c r="J268" s="974">
        <v>0</v>
      </c>
      <c r="K268" s="974">
        <v>0</v>
      </c>
      <c r="L268" s="974">
        <v>0</v>
      </c>
      <c r="M268" s="974">
        <v>0</v>
      </c>
      <c r="N268" s="974">
        <v>0</v>
      </c>
      <c r="O268" s="974">
        <v>0</v>
      </c>
      <c r="P268" s="974">
        <v>0</v>
      </c>
      <c r="Q268" s="974">
        <v>0</v>
      </c>
      <c r="R268" s="974">
        <v>0</v>
      </c>
      <c r="S268" s="974">
        <v>0</v>
      </c>
      <c r="T268" s="974">
        <v>0</v>
      </c>
      <c r="U268" s="974">
        <v>0</v>
      </c>
      <c r="V268" s="974">
        <v>0</v>
      </c>
      <c r="W268" s="974">
        <v>0</v>
      </c>
      <c r="X268" s="974">
        <v>0</v>
      </c>
      <c r="Y268" s="974">
        <v>0</v>
      </c>
      <c r="Z268" s="974">
        <v>0</v>
      </c>
      <c r="AA268" s="974">
        <v>0</v>
      </c>
      <c r="AB268" s="974">
        <v>0</v>
      </c>
      <c r="AC268" s="974">
        <v>0</v>
      </c>
      <c r="AD268" s="974">
        <v>0</v>
      </c>
      <c r="AE268" s="974">
        <v>0</v>
      </c>
      <c r="AF268" s="974">
        <v>0</v>
      </c>
      <c r="AG268" s="974">
        <v>0</v>
      </c>
      <c r="AH268" s="974">
        <v>0</v>
      </c>
      <c r="AI268" s="974">
        <v>0</v>
      </c>
      <c r="AJ268" s="974">
        <v>0</v>
      </c>
      <c r="AK268" s="974">
        <v>0</v>
      </c>
      <c r="AL268" s="974">
        <v>0</v>
      </c>
      <c r="AM268" s="974">
        <v>0</v>
      </c>
      <c r="AN268" s="974">
        <v>0</v>
      </c>
      <c r="AO268" s="974">
        <v>0</v>
      </c>
      <c r="AP268" s="974">
        <v>0</v>
      </c>
      <c r="AQ268" s="974">
        <v>0</v>
      </c>
      <c r="AR268" s="974">
        <v>0</v>
      </c>
      <c r="AS268" s="974">
        <v>0</v>
      </c>
      <c r="AT268" s="974">
        <v>0</v>
      </c>
      <c r="AU268" s="974">
        <v>0</v>
      </c>
      <c r="AV268" s="974">
        <v>0</v>
      </c>
      <c r="AW268" s="1028">
        <v>0</v>
      </c>
      <c r="AX268" s="963"/>
      <c r="AY268" s="973">
        <v>0</v>
      </c>
      <c r="AZ268" s="963"/>
      <c r="BA268" s="963"/>
      <c r="BB268" s="1030">
        <v>0</v>
      </c>
      <c r="BC268" s="1031">
        <v>0</v>
      </c>
      <c r="BD268" s="963"/>
      <c r="BE268" s="963"/>
    </row>
    <row r="269" spans="1:57" s="1069" customFormat="1" ht="33" customHeight="1">
      <c r="A269" s="963">
        <v>364</v>
      </c>
      <c r="B269" s="964">
        <v>339</v>
      </c>
      <c r="C269" s="963" t="s">
        <v>1287</v>
      </c>
      <c r="D269" s="1080" t="s">
        <v>1806</v>
      </c>
      <c r="E269" s="1026" t="s">
        <v>1807</v>
      </c>
      <c r="F269" s="1073" t="s">
        <v>1391</v>
      </c>
      <c r="G269" s="974">
        <v>0</v>
      </c>
      <c r="H269" s="974">
        <v>0</v>
      </c>
      <c r="I269" s="974">
        <v>0</v>
      </c>
      <c r="J269" s="974">
        <v>0</v>
      </c>
      <c r="K269" s="974">
        <v>0</v>
      </c>
      <c r="L269" s="974">
        <v>0</v>
      </c>
      <c r="M269" s="974">
        <v>0</v>
      </c>
      <c r="N269" s="974">
        <v>0</v>
      </c>
      <c r="O269" s="974">
        <v>0</v>
      </c>
      <c r="P269" s="974">
        <v>0</v>
      </c>
      <c r="Q269" s="974">
        <v>0</v>
      </c>
      <c r="R269" s="974">
        <v>0</v>
      </c>
      <c r="S269" s="974">
        <v>0</v>
      </c>
      <c r="T269" s="974">
        <v>0</v>
      </c>
      <c r="U269" s="974">
        <v>0</v>
      </c>
      <c r="V269" s="974">
        <v>0</v>
      </c>
      <c r="W269" s="974">
        <v>0</v>
      </c>
      <c r="X269" s="974">
        <v>0</v>
      </c>
      <c r="Y269" s="974">
        <v>0</v>
      </c>
      <c r="Z269" s="974">
        <v>0</v>
      </c>
      <c r="AA269" s="974">
        <v>0</v>
      </c>
      <c r="AB269" s="974">
        <v>0</v>
      </c>
      <c r="AC269" s="974">
        <v>0</v>
      </c>
      <c r="AD269" s="974">
        <v>0</v>
      </c>
      <c r="AE269" s="974">
        <v>0</v>
      </c>
      <c r="AF269" s="974">
        <v>0</v>
      </c>
      <c r="AG269" s="974">
        <v>0</v>
      </c>
      <c r="AH269" s="974">
        <v>0</v>
      </c>
      <c r="AI269" s="974">
        <v>0</v>
      </c>
      <c r="AJ269" s="974">
        <v>0</v>
      </c>
      <c r="AK269" s="974">
        <v>0</v>
      </c>
      <c r="AL269" s="974">
        <v>0</v>
      </c>
      <c r="AM269" s="974">
        <v>0</v>
      </c>
      <c r="AN269" s="974">
        <v>0</v>
      </c>
      <c r="AO269" s="974">
        <v>0</v>
      </c>
      <c r="AP269" s="974">
        <v>0</v>
      </c>
      <c r="AQ269" s="974">
        <v>0</v>
      </c>
      <c r="AR269" s="974">
        <v>0</v>
      </c>
      <c r="AS269" s="974">
        <v>0</v>
      </c>
      <c r="AT269" s="974">
        <v>0</v>
      </c>
      <c r="AU269" s="974">
        <v>0</v>
      </c>
      <c r="AV269" s="974">
        <v>0</v>
      </c>
      <c r="AW269" s="1028">
        <v>0</v>
      </c>
      <c r="AX269" s="963"/>
      <c r="AY269" s="973">
        <v>0</v>
      </c>
      <c r="AZ269" s="963"/>
      <c r="BA269" s="963"/>
      <c r="BB269" s="1030">
        <v>0</v>
      </c>
      <c r="BC269" s="1031">
        <v>0</v>
      </c>
      <c r="BD269" s="963"/>
      <c r="BE269" s="963"/>
    </row>
    <row r="270" spans="1:57" ht="33" customHeight="1">
      <c r="A270" s="963">
        <v>365</v>
      </c>
      <c r="B270" s="964">
        <v>340</v>
      </c>
      <c r="C270" s="963" t="s">
        <v>1287</v>
      </c>
      <c r="D270" s="1080" t="s">
        <v>1808</v>
      </c>
      <c r="E270" s="1026" t="s">
        <v>1809</v>
      </c>
      <c r="F270" s="1073" t="s">
        <v>1391</v>
      </c>
      <c r="G270" s="974">
        <v>0</v>
      </c>
      <c r="H270" s="974">
        <v>0</v>
      </c>
      <c r="I270" s="974">
        <v>0</v>
      </c>
      <c r="J270" s="974">
        <v>0</v>
      </c>
      <c r="K270" s="974">
        <v>0</v>
      </c>
      <c r="L270" s="974">
        <v>0</v>
      </c>
      <c r="M270" s="974">
        <v>0</v>
      </c>
      <c r="N270" s="974">
        <v>0</v>
      </c>
      <c r="O270" s="974">
        <v>0</v>
      </c>
      <c r="P270" s="974">
        <v>0</v>
      </c>
      <c r="Q270" s="974">
        <v>0</v>
      </c>
      <c r="R270" s="974">
        <v>0</v>
      </c>
      <c r="S270" s="974">
        <v>0</v>
      </c>
      <c r="T270" s="974">
        <v>0</v>
      </c>
      <c r="U270" s="974">
        <v>0</v>
      </c>
      <c r="V270" s="974">
        <v>0</v>
      </c>
      <c r="W270" s="974">
        <v>0</v>
      </c>
      <c r="X270" s="974">
        <v>0</v>
      </c>
      <c r="Y270" s="974">
        <v>0</v>
      </c>
      <c r="Z270" s="974">
        <v>0</v>
      </c>
      <c r="AA270" s="974">
        <v>0</v>
      </c>
      <c r="AB270" s="974">
        <v>0</v>
      </c>
      <c r="AC270" s="974">
        <v>0</v>
      </c>
      <c r="AD270" s="974">
        <v>0</v>
      </c>
      <c r="AE270" s="974">
        <v>0</v>
      </c>
      <c r="AF270" s="974">
        <v>0</v>
      </c>
      <c r="AG270" s="974">
        <v>0</v>
      </c>
      <c r="AH270" s="974">
        <v>0</v>
      </c>
      <c r="AI270" s="974">
        <v>0</v>
      </c>
      <c r="AJ270" s="974">
        <v>0</v>
      </c>
      <c r="AK270" s="974">
        <v>0</v>
      </c>
      <c r="AL270" s="974">
        <v>0</v>
      </c>
      <c r="AM270" s="974">
        <v>0</v>
      </c>
      <c r="AN270" s="974">
        <v>0</v>
      </c>
      <c r="AO270" s="974">
        <v>0</v>
      </c>
      <c r="AP270" s="974">
        <v>0</v>
      </c>
      <c r="AQ270" s="974">
        <v>0</v>
      </c>
      <c r="AR270" s="974">
        <v>0</v>
      </c>
      <c r="AS270" s="974">
        <v>0</v>
      </c>
      <c r="AT270" s="974">
        <v>0</v>
      </c>
      <c r="AU270" s="974">
        <v>0</v>
      </c>
      <c r="AV270" s="974">
        <v>0</v>
      </c>
      <c r="AW270" s="1028">
        <v>0</v>
      </c>
      <c r="AX270" s="963"/>
      <c r="AY270" s="973">
        <v>0</v>
      </c>
      <c r="BB270" s="1030">
        <v>0</v>
      </c>
      <c r="BC270" s="1031">
        <v>0</v>
      </c>
    </row>
    <row r="271" spans="1:57" ht="33" customHeight="1">
      <c r="A271" s="963">
        <v>366</v>
      </c>
      <c r="B271" s="964">
        <v>341</v>
      </c>
      <c r="C271" s="963" t="s">
        <v>1287</v>
      </c>
      <c r="D271" s="1080" t="s">
        <v>1810</v>
      </c>
      <c r="E271" s="1026" t="s">
        <v>1811</v>
      </c>
      <c r="F271" s="1073" t="s">
        <v>1391</v>
      </c>
      <c r="G271" s="974">
        <v>0</v>
      </c>
      <c r="H271" s="974">
        <v>0</v>
      </c>
      <c r="I271" s="974">
        <v>0</v>
      </c>
      <c r="J271" s="974">
        <v>0</v>
      </c>
      <c r="K271" s="974">
        <v>0</v>
      </c>
      <c r="L271" s="974">
        <v>0</v>
      </c>
      <c r="M271" s="974">
        <v>0</v>
      </c>
      <c r="N271" s="974">
        <v>0</v>
      </c>
      <c r="O271" s="974">
        <v>0</v>
      </c>
      <c r="P271" s="974">
        <v>0</v>
      </c>
      <c r="Q271" s="974">
        <v>0</v>
      </c>
      <c r="R271" s="974">
        <v>0</v>
      </c>
      <c r="S271" s="974">
        <v>0</v>
      </c>
      <c r="T271" s="974">
        <v>0</v>
      </c>
      <c r="U271" s="974">
        <v>0</v>
      </c>
      <c r="V271" s="974">
        <v>0</v>
      </c>
      <c r="W271" s="974">
        <v>0</v>
      </c>
      <c r="X271" s="974">
        <v>0</v>
      </c>
      <c r="Y271" s="974">
        <v>0</v>
      </c>
      <c r="Z271" s="974">
        <v>0</v>
      </c>
      <c r="AA271" s="974">
        <v>0</v>
      </c>
      <c r="AB271" s="974">
        <v>0</v>
      </c>
      <c r="AC271" s="974">
        <v>0</v>
      </c>
      <c r="AD271" s="974">
        <v>0</v>
      </c>
      <c r="AE271" s="974">
        <v>0</v>
      </c>
      <c r="AF271" s="974">
        <v>0</v>
      </c>
      <c r="AG271" s="974">
        <v>0</v>
      </c>
      <c r="AH271" s="974">
        <v>0</v>
      </c>
      <c r="AI271" s="974">
        <v>0</v>
      </c>
      <c r="AJ271" s="974">
        <v>0</v>
      </c>
      <c r="AK271" s="974">
        <v>0</v>
      </c>
      <c r="AL271" s="974">
        <v>0</v>
      </c>
      <c r="AM271" s="974">
        <v>0</v>
      </c>
      <c r="AN271" s="974">
        <v>0</v>
      </c>
      <c r="AO271" s="974">
        <v>0</v>
      </c>
      <c r="AP271" s="974">
        <v>0</v>
      </c>
      <c r="AQ271" s="974">
        <v>0</v>
      </c>
      <c r="AR271" s="974">
        <v>0</v>
      </c>
      <c r="AS271" s="974">
        <v>0</v>
      </c>
      <c r="AT271" s="974">
        <v>0</v>
      </c>
      <c r="AU271" s="974">
        <v>0</v>
      </c>
      <c r="AV271" s="974">
        <v>0</v>
      </c>
      <c r="AW271" s="1028">
        <v>0</v>
      </c>
      <c r="AX271" s="963"/>
      <c r="AY271" s="973">
        <v>0</v>
      </c>
      <c r="BB271" s="1030">
        <v>0</v>
      </c>
      <c r="BC271" s="1031">
        <v>0</v>
      </c>
    </row>
    <row r="272" spans="1:57" ht="33" customHeight="1">
      <c r="A272" s="963">
        <v>367</v>
      </c>
      <c r="B272" s="964">
        <v>342</v>
      </c>
      <c r="C272" s="963" t="s">
        <v>1287</v>
      </c>
      <c r="D272" s="1080" t="s">
        <v>1812</v>
      </c>
      <c r="E272" s="1026" t="s">
        <v>1813</v>
      </c>
      <c r="F272" s="1073" t="s">
        <v>1391</v>
      </c>
      <c r="G272" s="974">
        <v>0</v>
      </c>
      <c r="H272" s="974">
        <v>0</v>
      </c>
      <c r="I272" s="974">
        <v>0</v>
      </c>
      <c r="J272" s="974">
        <v>0</v>
      </c>
      <c r="K272" s="974">
        <v>0</v>
      </c>
      <c r="L272" s="974">
        <v>0</v>
      </c>
      <c r="M272" s="974">
        <v>0</v>
      </c>
      <c r="N272" s="974">
        <v>0</v>
      </c>
      <c r="O272" s="974">
        <v>0</v>
      </c>
      <c r="P272" s="974">
        <v>0</v>
      </c>
      <c r="Q272" s="974">
        <v>0</v>
      </c>
      <c r="R272" s="974">
        <v>0</v>
      </c>
      <c r="S272" s="974">
        <v>0</v>
      </c>
      <c r="T272" s="974">
        <v>0</v>
      </c>
      <c r="U272" s="974">
        <v>0</v>
      </c>
      <c r="V272" s="974">
        <v>0</v>
      </c>
      <c r="W272" s="974">
        <v>0</v>
      </c>
      <c r="X272" s="974">
        <v>0</v>
      </c>
      <c r="Y272" s="974">
        <v>0</v>
      </c>
      <c r="Z272" s="974">
        <v>0</v>
      </c>
      <c r="AA272" s="974">
        <v>0</v>
      </c>
      <c r="AB272" s="974">
        <v>0</v>
      </c>
      <c r="AC272" s="974">
        <v>0</v>
      </c>
      <c r="AD272" s="974">
        <v>0</v>
      </c>
      <c r="AE272" s="974">
        <v>0</v>
      </c>
      <c r="AF272" s="974">
        <v>0</v>
      </c>
      <c r="AG272" s="974">
        <v>0</v>
      </c>
      <c r="AH272" s="974">
        <v>0</v>
      </c>
      <c r="AI272" s="974">
        <v>0</v>
      </c>
      <c r="AJ272" s="974">
        <v>0</v>
      </c>
      <c r="AK272" s="974">
        <v>0</v>
      </c>
      <c r="AL272" s="974">
        <v>0</v>
      </c>
      <c r="AM272" s="974">
        <v>0</v>
      </c>
      <c r="AN272" s="974">
        <v>0</v>
      </c>
      <c r="AO272" s="974">
        <v>0</v>
      </c>
      <c r="AP272" s="974">
        <v>0</v>
      </c>
      <c r="AQ272" s="974">
        <v>0</v>
      </c>
      <c r="AR272" s="974">
        <v>0</v>
      </c>
      <c r="AS272" s="974">
        <v>0</v>
      </c>
      <c r="AT272" s="974">
        <v>0</v>
      </c>
      <c r="AU272" s="974">
        <v>0</v>
      </c>
      <c r="AV272" s="974">
        <v>0</v>
      </c>
      <c r="AW272" s="1028">
        <v>0</v>
      </c>
      <c r="AX272" s="963"/>
      <c r="AY272" s="973">
        <v>0</v>
      </c>
      <c r="BB272" s="1030">
        <v>0</v>
      </c>
      <c r="BC272" s="1031">
        <v>0</v>
      </c>
    </row>
    <row r="273" spans="1:57" ht="33" customHeight="1">
      <c r="A273" s="963">
        <v>368</v>
      </c>
      <c r="B273" s="964">
        <v>343</v>
      </c>
      <c r="C273" s="963" t="s">
        <v>1287</v>
      </c>
      <c r="D273" s="1080" t="s">
        <v>1814</v>
      </c>
      <c r="E273" s="1026" t="s">
        <v>1815</v>
      </c>
      <c r="F273" s="1073" t="s">
        <v>1391</v>
      </c>
      <c r="G273" s="974">
        <v>0</v>
      </c>
      <c r="H273" s="974">
        <v>0</v>
      </c>
      <c r="I273" s="974">
        <v>0</v>
      </c>
      <c r="J273" s="974">
        <v>0</v>
      </c>
      <c r="K273" s="974">
        <v>0</v>
      </c>
      <c r="L273" s="974">
        <v>0</v>
      </c>
      <c r="M273" s="974">
        <v>0</v>
      </c>
      <c r="N273" s="974">
        <v>0</v>
      </c>
      <c r="O273" s="974">
        <v>0</v>
      </c>
      <c r="P273" s="974">
        <v>0</v>
      </c>
      <c r="Q273" s="974">
        <v>0</v>
      </c>
      <c r="R273" s="974">
        <v>0</v>
      </c>
      <c r="S273" s="974">
        <v>0</v>
      </c>
      <c r="T273" s="974">
        <v>0</v>
      </c>
      <c r="U273" s="974">
        <v>0</v>
      </c>
      <c r="V273" s="974">
        <v>0</v>
      </c>
      <c r="W273" s="974">
        <v>0</v>
      </c>
      <c r="X273" s="974">
        <v>0</v>
      </c>
      <c r="Y273" s="974">
        <v>0</v>
      </c>
      <c r="Z273" s="974">
        <v>0</v>
      </c>
      <c r="AA273" s="974">
        <v>0</v>
      </c>
      <c r="AB273" s="974">
        <v>0</v>
      </c>
      <c r="AC273" s="974">
        <v>0</v>
      </c>
      <c r="AD273" s="974">
        <v>0</v>
      </c>
      <c r="AE273" s="974">
        <v>0</v>
      </c>
      <c r="AF273" s="974">
        <v>0</v>
      </c>
      <c r="AG273" s="974">
        <v>0</v>
      </c>
      <c r="AH273" s="974">
        <v>0</v>
      </c>
      <c r="AI273" s="974">
        <v>0</v>
      </c>
      <c r="AJ273" s="974">
        <v>0</v>
      </c>
      <c r="AK273" s="974">
        <v>0</v>
      </c>
      <c r="AL273" s="974">
        <v>0</v>
      </c>
      <c r="AM273" s="974">
        <v>0</v>
      </c>
      <c r="AN273" s="974">
        <v>0</v>
      </c>
      <c r="AO273" s="974">
        <v>0</v>
      </c>
      <c r="AP273" s="974">
        <v>0</v>
      </c>
      <c r="AQ273" s="974">
        <v>0</v>
      </c>
      <c r="AR273" s="974">
        <v>0</v>
      </c>
      <c r="AS273" s="974">
        <v>0</v>
      </c>
      <c r="AT273" s="974">
        <v>0</v>
      </c>
      <c r="AU273" s="974">
        <v>0</v>
      </c>
      <c r="AV273" s="974">
        <v>0</v>
      </c>
      <c r="AW273" s="1028">
        <v>0</v>
      </c>
      <c r="AX273" s="963"/>
      <c r="AY273" s="973">
        <v>0</v>
      </c>
      <c r="BB273" s="1030">
        <v>0</v>
      </c>
      <c r="BC273" s="1031">
        <v>0</v>
      </c>
    </row>
    <row r="274" spans="1:57" ht="33" customHeight="1">
      <c r="A274" s="963">
        <v>369</v>
      </c>
      <c r="B274" s="964">
        <v>344</v>
      </c>
      <c r="C274" s="963" t="s">
        <v>1287</v>
      </c>
      <c r="D274" s="1080" t="s">
        <v>1816</v>
      </c>
      <c r="E274" s="1026" t="s">
        <v>1817</v>
      </c>
      <c r="F274" s="1073" t="s">
        <v>1391</v>
      </c>
      <c r="G274" s="974">
        <v>0</v>
      </c>
      <c r="H274" s="974">
        <v>0</v>
      </c>
      <c r="I274" s="974">
        <v>0</v>
      </c>
      <c r="J274" s="974">
        <v>0</v>
      </c>
      <c r="K274" s="974">
        <v>0</v>
      </c>
      <c r="L274" s="974">
        <v>0</v>
      </c>
      <c r="M274" s="974">
        <v>0</v>
      </c>
      <c r="N274" s="974">
        <v>0</v>
      </c>
      <c r="O274" s="974">
        <v>0</v>
      </c>
      <c r="P274" s="974">
        <v>0</v>
      </c>
      <c r="Q274" s="974">
        <v>0</v>
      </c>
      <c r="R274" s="974">
        <v>0</v>
      </c>
      <c r="S274" s="974">
        <v>0</v>
      </c>
      <c r="T274" s="974">
        <v>0</v>
      </c>
      <c r="U274" s="974">
        <v>0</v>
      </c>
      <c r="V274" s="974">
        <v>0</v>
      </c>
      <c r="W274" s="974">
        <v>0</v>
      </c>
      <c r="X274" s="974">
        <v>0</v>
      </c>
      <c r="Y274" s="974">
        <v>0</v>
      </c>
      <c r="Z274" s="974">
        <v>0</v>
      </c>
      <c r="AA274" s="974">
        <v>0</v>
      </c>
      <c r="AB274" s="974">
        <v>0</v>
      </c>
      <c r="AC274" s="974">
        <v>0</v>
      </c>
      <c r="AD274" s="974">
        <v>0</v>
      </c>
      <c r="AE274" s="974">
        <v>0</v>
      </c>
      <c r="AF274" s="974">
        <v>0</v>
      </c>
      <c r="AG274" s="974">
        <v>0</v>
      </c>
      <c r="AH274" s="974">
        <v>0</v>
      </c>
      <c r="AI274" s="974">
        <v>0</v>
      </c>
      <c r="AJ274" s="974">
        <v>0</v>
      </c>
      <c r="AK274" s="974">
        <v>0</v>
      </c>
      <c r="AL274" s="974">
        <v>0</v>
      </c>
      <c r="AM274" s="974">
        <v>0</v>
      </c>
      <c r="AN274" s="974">
        <v>0</v>
      </c>
      <c r="AO274" s="974">
        <v>0</v>
      </c>
      <c r="AP274" s="974">
        <v>0</v>
      </c>
      <c r="AQ274" s="974">
        <v>0</v>
      </c>
      <c r="AR274" s="974">
        <v>0</v>
      </c>
      <c r="AS274" s="974">
        <v>0</v>
      </c>
      <c r="AT274" s="974">
        <v>0</v>
      </c>
      <c r="AU274" s="974">
        <v>0</v>
      </c>
      <c r="AV274" s="974">
        <v>0</v>
      </c>
      <c r="AW274" s="1028">
        <v>0</v>
      </c>
      <c r="AX274" s="963"/>
      <c r="AY274" s="973">
        <v>0</v>
      </c>
      <c r="BB274" s="1030">
        <v>0</v>
      </c>
      <c r="BC274" s="1031">
        <v>0</v>
      </c>
    </row>
    <row r="275" spans="1:57" ht="33" customHeight="1">
      <c r="A275" s="963">
        <v>370</v>
      </c>
      <c r="B275" s="964">
        <v>345</v>
      </c>
      <c r="C275" s="963" t="s">
        <v>1287</v>
      </c>
      <c r="D275" s="1080" t="s">
        <v>1818</v>
      </c>
      <c r="E275" s="1026" t="s">
        <v>1819</v>
      </c>
      <c r="F275" s="1073" t="s">
        <v>1391</v>
      </c>
      <c r="G275" s="974">
        <v>0</v>
      </c>
      <c r="H275" s="974">
        <v>0</v>
      </c>
      <c r="I275" s="974">
        <v>0</v>
      </c>
      <c r="J275" s="974">
        <v>0</v>
      </c>
      <c r="K275" s="974">
        <v>0</v>
      </c>
      <c r="L275" s="974">
        <v>0</v>
      </c>
      <c r="M275" s="974">
        <v>0</v>
      </c>
      <c r="N275" s="974">
        <v>0</v>
      </c>
      <c r="O275" s="974">
        <v>0</v>
      </c>
      <c r="P275" s="974">
        <v>0</v>
      </c>
      <c r="Q275" s="974">
        <v>0</v>
      </c>
      <c r="R275" s="974">
        <v>0</v>
      </c>
      <c r="S275" s="974">
        <v>0</v>
      </c>
      <c r="T275" s="974">
        <v>0</v>
      </c>
      <c r="U275" s="974">
        <v>0</v>
      </c>
      <c r="V275" s="974">
        <v>0</v>
      </c>
      <c r="W275" s="974">
        <v>0</v>
      </c>
      <c r="X275" s="974">
        <v>0</v>
      </c>
      <c r="Y275" s="974">
        <v>0</v>
      </c>
      <c r="Z275" s="974">
        <v>0</v>
      </c>
      <c r="AA275" s="974">
        <v>0</v>
      </c>
      <c r="AB275" s="974">
        <v>0</v>
      </c>
      <c r="AC275" s="974">
        <v>0</v>
      </c>
      <c r="AD275" s="974">
        <v>0</v>
      </c>
      <c r="AE275" s="974">
        <v>0</v>
      </c>
      <c r="AF275" s="974">
        <v>0</v>
      </c>
      <c r="AG275" s="974">
        <v>0</v>
      </c>
      <c r="AH275" s="974">
        <v>0</v>
      </c>
      <c r="AI275" s="974">
        <v>0</v>
      </c>
      <c r="AJ275" s="974">
        <v>0</v>
      </c>
      <c r="AK275" s="974">
        <v>0</v>
      </c>
      <c r="AL275" s="974">
        <v>0</v>
      </c>
      <c r="AM275" s="974">
        <v>0</v>
      </c>
      <c r="AN275" s="974">
        <v>0</v>
      </c>
      <c r="AO275" s="974">
        <v>0</v>
      </c>
      <c r="AP275" s="974">
        <v>0</v>
      </c>
      <c r="AQ275" s="974">
        <v>0</v>
      </c>
      <c r="AR275" s="974">
        <v>0</v>
      </c>
      <c r="AS275" s="974">
        <v>0</v>
      </c>
      <c r="AT275" s="974">
        <v>0</v>
      </c>
      <c r="AU275" s="974">
        <v>0</v>
      </c>
      <c r="AV275" s="974">
        <v>0</v>
      </c>
      <c r="AW275" s="1028">
        <v>0</v>
      </c>
      <c r="AX275" s="963"/>
      <c r="AY275" s="973">
        <v>0</v>
      </c>
      <c r="BB275" s="1030">
        <v>0</v>
      </c>
      <c r="BC275" s="1031">
        <v>0</v>
      </c>
    </row>
    <row r="276" spans="1:57" ht="33" customHeight="1">
      <c r="A276" s="963">
        <v>371</v>
      </c>
      <c r="B276" s="964">
        <v>346</v>
      </c>
      <c r="C276" s="963" t="s">
        <v>1287</v>
      </c>
      <c r="D276" s="1080" t="s">
        <v>1820</v>
      </c>
      <c r="E276" s="1026" t="s">
        <v>1821</v>
      </c>
      <c r="F276" s="1073" t="s">
        <v>1391</v>
      </c>
      <c r="G276" s="974">
        <v>0</v>
      </c>
      <c r="H276" s="974">
        <v>0</v>
      </c>
      <c r="I276" s="974">
        <v>0</v>
      </c>
      <c r="J276" s="974">
        <v>0</v>
      </c>
      <c r="K276" s="974">
        <v>0</v>
      </c>
      <c r="L276" s="974">
        <v>0</v>
      </c>
      <c r="M276" s="974">
        <v>0</v>
      </c>
      <c r="N276" s="974">
        <v>0</v>
      </c>
      <c r="O276" s="974">
        <v>0</v>
      </c>
      <c r="P276" s="974">
        <v>0</v>
      </c>
      <c r="Q276" s="974">
        <v>0</v>
      </c>
      <c r="R276" s="974">
        <v>0</v>
      </c>
      <c r="S276" s="974">
        <v>0</v>
      </c>
      <c r="T276" s="974">
        <v>0</v>
      </c>
      <c r="U276" s="974">
        <v>0</v>
      </c>
      <c r="V276" s="974">
        <v>0</v>
      </c>
      <c r="W276" s="974">
        <v>0</v>
      </c>
      <c r="X276" s="974">
        <v>0</v>
      </c>
      <c r="Y276" s="974">
        <v>0</v>
      </c>
      <c r="Z276" s="974">
        <v>0</v>
      </c>
      <c r="AA276" s="974">
        <v>0</v>
      </c>
      <c r="AB276" s="974">
        <v>0</v>
      </c>
      <c r="AC276" s="974">
        <v>0</v>
      </c>
      <c r="AD276" s="974">
        <v>0</v>
      </c>
      <c r="AE276" s="974">
        <v>0</v>
      </c>
      <c r="AF276" s="974">
        <v>0</v>
      </c>
      <c r="AG276" s="974">
        <v>0</v>
      </c>
      <c r="AH276" s="974">
        <v>0</v>
      </c>
      <c r="AI276" s="974">
        <v>0</v>
      </c>
      <c r="AJ276" s="974">
        <v>0</v>
      </c>
      <c r="AK276" s="974">
        <v>0</v>
      </c>
      <c r="AL276" s="974">
        <v>0</v>
      </c>
      <c r="AM276" s="974">
        <v>0</v>
      </c>
      <c r="AN276" s="974">
        <v>0</v>
      </c>
      <c r="AO276" s="974">
        <v>0</v>
      </c>
      <c r="AP276" s="974">
        <v>0</v>
      </c>
      <c r="AQ276" s="974">
        <v>0</v>
      </c>
      <c r="AR276" s="974">
        <v>0</v>
      </c>
      <c r="AS276" s="974">
        <v>0</v>
      </c>
      <c r="AT276" s="974">
        <v>0</v>
      </c>
      <c r="AU276" s="974">
        <v>0</v>
      </c>
      <c r="AV276" s="974">
        <v>0</v>
      </c>
      <c r="AW276" s="1028">
        <v>0</v>
      </c>
      <c r="AX276" s="963"/>
      <c r="AY276" s="973">
        <v>0</v>
      </c>
      <c r="BB276" s="1030">
        <v>0</v>
      </c>
      <c r="BC276" s="1031">
        <v>0</v>
      </c>
    </row>
    <row r="277" spans="1:57" ht="33" customHeight="1">
      <c r="A277" s="963">
        <v>372</v>
      </c>
      <c r="B277" s="964">
        <v>347</v>
      </c>
      <c r="C277" s="963" t="s">
        <v>1287</v>
      </c>
      <c r="D277" s="1080" t="s">
        <v>1822</v>
      </c>
      <c r="E277" s="1026" t="s">
        <v>1823</v>
      </c>
      <c r="F277" s="1073" t="s">
        <v>1391</v>
      </c>
      <c r="G277" s="974">
        <v>0</v>
      </c>
      <c r="H277" s="974">
        <v>0</v>
      </c>
      <c r="I277" s="974">
        <v>0</v>
      </c>
      <c r="J277" s="974">
        <v>0</v>
      </c>
      <c r="K277" s="974">
        <v>0</v>
      </c>
      <c r="L277" s="974">
        <v>0</v>
      </c>
      <c r="M277" s="974">
        <v>0</v>
      </c>
      <c r="N277" s="974">
        <v>0</v>
      </c>
      <c r="O277" s="974">
        <v>0</v>
      </c>
      <c r="P277" s="974">
        <v>0</v>
      </c>
      <c r="Q277" s="974">
        <v>0</v>
      </c>
      <c r="R277" s="974">
        <v>0</v>
      </c>
      <c r="S277" s="974">
        <v>0</v>
      </c>
      <c r="T277" s="974">
        <v>0</v>
      </c>
      <c r="U277" s="974">
        <v>0</v>
      </c>
      <c r="V277" s="974">
        <v>0</v>
      </c>
      <c r="W277" s="974">
        <v>0</v>
      </c>
      <c r="X277" s="974">
        <v>0</v>
      </c>
      <c r="Y277" s="974">
        <v>0</v>
      </c>
      <c r="Z277" s="974">
        <v>0</v>
      </c>
      <c r="AA277" s="974">
        <v>0</v>
      </c>
      <c r="AB277" s="974">
        <v>0</v>
      </c>
      <c r="AC277" s="974">
        <v>0</v>
      </c>
      <c r="AD277" s="974">
        <v>0</v>
      </c>
      <c r="AE277" s="974">
        <v>0</v>
      </c>
      <c r="AF277" s="974">
        <v>0</v>
      </c>
      <c r="AG277" s="974">
        <v>0</v>
      </c>
      <c r="AH277" s="974">
        <v>0</v>
      </c>
      <c r="AI277" s="974">
        <v>0</v>
      </c>
      <c r="AJ277" s="974">
        <v>0</v>
      </c>
      <c r="AK277" s="974">
        <v>0</v>
      </c>
      <c r="AL277" s="974">
        <v>0</v>
      </c>
      <c r="AM277" s="974">
        <v>0</v>
      </c>
      <c r="AN277" s="974">
        <v>0</v>
      </c>
      <c r="AO277" s="974">
        <v>0</v>
      </c>
      <c r="AP277" s="974">
        <v>0</v>
      </c>
      <c r="AQ277" s="974">
        <v>0</v>
      </c>
      <c r="AR277" s="974">
        <v>0</v>
      </c>
      <c r="AS277" s="974">
        <v>0</v>
      </c>
      <c r="AT277" s="974">
        <v>0</v>
      </c>
      <c r="AU277" s="974">
        <v>0</v>
      </c>
      <c r="AV277" s="974">
        <v>0</v>
      </c>
      <c r="AW277" s="1028">
        <v>0</v>
      </c>
      <c r="AX277" s="963"/>
      <c r="AY277" s="973">
        <v>0</v>
      </c>
      <c r="BB277" s="1030">
        <v>0</v>
      </c>
      <c r="BC277" s="1031">
        <v>0</v>
      </c>
    </row>
    <row r="278" spans="1:57" ht="33" customHeight="1">
      <c r="A278" s="963">
        <v>373</v>
      </c>
      <c r="B278" s="964">
        <v>348</v>
      </c>
      <c r="C278" s="963" t="s">
        <v>1287</v>
      </c>
      <c r="D278" s="1080" t="s">
        <v>1824</v>
      </c>
      <c r="E278" s="1026" t="s">
        <v>1825</v>
      </c>
      <c r="F278" s="1073" t="s">
        <v>1391</v>
      </c>
      <c r="G278" s="974">
        <v>0</v>
      </c>
      <c r="H278" s="974">
        <v>0</v>
      </c>
      <c r="I278" s="974">
        <v>0</v>
      </c>
      <c r="J278" s="974">
        <v>0</v>
      </c>
      <c r="K278" s="974">
        <v>0</v>
      </c>
      <c r="L278" s="974">
        <v>0</v>
      </c>
      <c r="M278" s="974">
        <v>0</v>
      </c>
      <c r="N278" s="974">
        <v>0</v>
      </c>
      <c r="O278" s="974">
        <v>0</v>
      </c>
      <c r="P278" s="974">
        <v>0</v>
      </c>
      <c r="Q278" s="974">
        <v>0</v>
      </c>
      <c r="R278" s="974">
        <v>0</v>
      </c>
      <c r="S278" s="974">
        <v>0</v>
      </c>
      <c r="T278" s="974">
        <v>0</v>
      </c>
      <c r="U278" s="974">
        <v>0</v>
      </c>
      <c r="V278" s="974">
        <v>0</v>
      </c>
      <c r="W278" s="974">
        <v>0</v>
      </c>
      <c r="X278" s="974">
        <v>0</v>
      </c>
      <c r="Y278" s="974">
        <v>0</v>
      </c>
      <c r="Z278" s="974">
        <v>0</v>
      </c>
      <c r="AA278" s="974">
        <v>0</v>
      </c>
      <c r="AB278" s="974">
        <v>0</v>
      </c>
      <c r="AC278" s="974">
        <v>0</v>
      </c>
      <c r="AD278" s="974">
        <v>0</v>
      </c>
      <c r="AE278" s="974">
        <v>0</v>
      </c>
      <c r="AF278" s="974">
        <v>0</v>
      </c>
      <c r="AG278" s="974">
        <v>0</v>
      </c>
      <c r="AH278" s="974">
        <v>0</v>
      </c>
      <c r="AI278" s="974">
        <v>0</v>
      </c>
      <c r="AJ278" s="974">
        <v>0</v>
      </c>
      <c r="AK278" s="974">
        <v>0</v>
      </c>
      <c r="AL278" s="974">
        <v>0</v>
      </c>
      <c r="AM278" s="974">
        <v>0</v>
      </c>
      <c r="AN278" s="974">
        <v>0</v>
      </c>
      <c r="AO278" s="974">
        <v>0</v>
      </c>
      <c r="AP278" s="974">
        <v>0</v>
      </c>
      <c r="AQ278" s="974">
        <v>0</v>
      </c>
      <c r="AR278" s="974">
        <v>0</v>
      </c>
      <c r="AS278" s="974">
        <v>0</v>
      </c>
      <c r="AT278" s="974">
        <v>0</v>
      </c>
      <c r="AU278" s="974">
        <v>0</v>
      </c>
      <c r="AV278" s="974">
        <v>0</v>
      </c>
      <c r="AW278" s="1028">
        <v>0</v>
      </c>
      <c r="AX278" s="963"/>
      <c r="AY278" s="973">
        <v>0</v>
      </c>
      <c r="BB278" s="1030">
        <v>0</v>
      </c>
      <c r="BC278" s="1031">
        <v>0</v>
      </c>
    </row>
    <row r="279" spans="1:57" ht="33" customHeight="1">
      <c r="A279" s="963">
        <v>374</v>
      </c>
      <c r="B279" s="964">
        <v>349</v>
      </c>
      <c r="C279" s="963" t="s">
        <v>1287</v>
      </c>
      <c r="D279" s="1080" t="s">
        <v>1826</v>
      </c>
      <c r="E279" s="1026" t="s">
        <v>1827</v>
      </c>
      <c r="F279" s="1073" t="s">
        <v>1391</v>
      </c>
      <c r="G279" s="974">
        <v>0</v>
      </c>
      <c r="H279" s="974">
        <v>0</v>
      </c>
      <c r="I279" s="974">
        <v>0</v>
      </c>
      <c r="J279" s="974">
        <v>0</v>
      </c>
      <c r="K279" s="974">
        <v>0</v>
      </c>
      <c r="L279" s="974">
        <v>0</v>
      </c>
      <c r="M279" s="974">
        <v>0</v>
      </c>
      <c r="N279" s="974">
        <v>0</v>
      </c>
      <c r="O279" s="974">
        <v>0</v>
      </c>
      <c r="P279" s="974">
        <v>0</v>
      </c>
      <c r="Q279" s="974">
        <v>0</v>
      </c>
      <c r="R279" s="974">
        <v>0</v>
      </c>
      <c r="S279" s="974">
        <v>0</v>
      </c>
      <c r="T279" s="974">
        <v>0</v>
      </c>
      <c r="U279" s="974">
        <v>0</v>
      </c>
      <c r="V279" s="974">
        <v>0</v>
      </c>
      <c r="W279" s="974">
        <v>0</v>
      </c>
      <c r="X279" s="974">
        <v>0</v>
      </c>
      <c r="Y279" s="974">
        <v>0</v>
      </c>
      <c r="Z279" s="974">
        <v>0</v>
      </c>
      <c r="AA279" s="974">
        <v>0</v>
      </c>
      <c r="AB279" s="974">
        <v>0</v>
      </c>
      <c r="AC279" s="974">
        <v>0</v>
      </c>
      <c r="AD279" s="974">
        <v>0</v>
      </c>
      <c r="AE279" s="974">
        <v>0</v>
      </c>
      <c r="AF279" s="974">
        <v>0</v>
      </c>
      <c r="AG279" s="974">
        <v>0</v>
      </c>
      <c r="AH279" s="974">
        <v>0</v>
      </c>
      <c r="AI279" s="974">
        <v>0</v>
      </c>
      <c r="AJ279" s="974">
        <v>0</v>
      </c>
      <c r="AK279" s="974">
        <v>0</v>
      </c>
      <c r="AL279" s="974">
        <v>0</v>
      </c>
      <c r="AM279" s="974">
        <v>0</v>
      </c>
      <c r="AN279" s="974">
        <v>0</v>
      </c>
      <c r="AO279" s="974">
        <v>0</v>
      </c>
      <c r="AP279" s="974">
        <v>0</v>
      </c>
      <c r="AQ279" s="974">
        <v>0</v>
      </c>
      <c r="AR279" s="974">
        <v>0</v>
      </c>
      <c r="AS279" s="974">
        <v>0</v>
      </c>
      <c r="AT279" s="974">
        <v>0</v>
      </c>
      <c r="AU279" s="974">
        <v>0</v>
      </c>
      <c r="AV279" s="974">
        <v>0</v>
      </c>
      <c r="AW279" s="1028">
        <v>0</v>
      </c>
      <c r="AX279" s="963"/>
      <c r="AY279" s="973">
        <v>0</v>
      </c>
      <c r="BB279" s="1030">
        <v>0</v>
      </c>
      <c r="BC279" s="1031">
        <v>0</v>
      </c>
    </row>
    <row r="280" spans="1:57" ht="33" customHeight="1">
      <c r="A280" s="963">
        <v>375</v>
      </c>
      <c r="B280" s="964">
        <v>350</v>
      </c>
      <c r="C280" s="963" t="s">
        <v>1287</v>
      </c>
      <c r="D280" s="1080" t="s">
        <v>1828</v>
      </c>
      <c r="E280" s="1026" t="s">
        <v>1829</v>
      </c>
      <c r="F280" s="1073" t="s">
        <v>1391</v>
      </c>
      <c r="G280" s="974">
        <v>0</v>
      </c>
      <c r="H280" s="974">
        <v>0</v>
      </c>
      <c r="I280" s="974">
        <v>0</v>
      </c>
      <c r="J280" s="974">
        <v>0</v>
      </c>
      <c r="K280" s="974">
        <v>0</v>
      </c>
      <c r="L280" s="974">
        <v>0</v>
      </c>
      <c r="M280" s="974">
        <v>0</v>
      </c>
      <c r="N280" s="974">
        <v>0</v>
      </c>
      <c r="O280" s="974">
        <v>0</v>
      </c>
      <c r="P280" s="974">
        <v>0</v>
      </c>
      <c r="Q280" s="974">
        <v>0</v>
      </c>
      <c r="R280" s="974">
        <v>0</v>
      </c>
      <c r="S280" s="974">
        <v>0</v>
      </c>
      <c r="T280" s="974">
        <v>0</v>
      </c>
      <c r="U280" s="974">
        <v>0</v>
      </c>
      <c r="V280" s="974">
        <v>0</v>
      </c>
      <c r="W280" s="974">
        <v>0</v>
      </c>
      <c r="X280" s="974">
        <v>0</v>
      </c>
      <c r="Y280" s="974">
        <v>0</v>
      </c>
      <c r="Z280" s="974">
        <v>0</v>
      </c>
      <c r="AA280" s="974">
        <v>0</v>
      </c>
      <c r="AB280" s="974">
        <v>0</v>
      </c>
      <c r="AC280" s="974">
        <v>0</v>
      </c>
      <c r="AD280" s="974">
        <v>0</v>
      </c>
      <c r="AE280" s="974">
        <v>0</v>
      </c>
      <c r="AF280" s="974">
        <v>0</v>
      </c>
      <c r="AG280" s="974">
        <v>0</v>
      </c>
      <c r="AH280" s="974">
        <v>0</v>
      </c>
      <c r="AI280" s="974">
        <v>0</v>
      </c>
      <c r="AJ280" s="974">
        <v>0</v>
      </c>
      <c r="AK280" s="974">
        <v>0</v>
      </c>
      <c r="AL280" s="974">
        <v>0</v>
      </c>
      <c r="AM280" s="974">
        <v>0</v>
      </c>
      <c r="AN280" s="974">
        <v>0</v>
      </c>
      <c r="AO280" s="974">
        <v>0</v>
      </c>
      <c r="AP280" s="974">
        <v>0</v>
      </c>
      <c r="AQ280" s="974">
        <v>0</v>
      </c>
      <c r="AR280" s="974">
        <v>0</v>
      </c>
      <c r="AS280" s="974">
        <v>0</v>
      </c>
      <c r="AT280" s="974">
        <v>0</v>
      </c>
      <c r="AU280" s="974">
        <v>0</v>
      </c>
      <c r="AV280" s="974">
        <v>0</v>
      </c>
      <c r="AW280" s="1028">
        <v>0</v>
      </c>
      <c r="AX280" s="963"/>
      <c r="AY280" s="973">
        <v>0</v>
      </c>
      <c r="BB280" s="1030">
        <v>0</v>
      </c>
      <c r="BC280" s="1031">
        <v>0</v>
      </c>
    </row>
    <row r="281" spans="1:57" ht="33" customHeight="1">
      <c r="A281" s="963">
        <v>377</v>
      </c>
      <c r="B281" s="964">
        <v>352</v>
      </c>
      <c r="C281" s="963" t="s">
        <v>1287</v>
      </c>
      <c r="D281" s="1032" t="s">
        <v>1830</v>
      </c>
      <c r="E281" s="1026" t="s">
        <v>1831</v>
      </c>
      <c r="F281" s="1073" t="s">
        <v>1391</v>
      </c>
      <c r="G281" s="974">
        <v>0</v>
      </c>
      <c r="H281" s="974">
        <v>0</v>
      </c>
      <c r="I281" s="974">
        <v>0</v>
      </c>
      <c r="J281" s="974">
        <v>0</v>
      </c>
      <c r="K281" s="974">
        <v>0</v>
      </c>
      <c r="L281" s="974">
        <v>0</v>
      </c>
      <c r="M281" s="974">
        <v>0</v>
      </c>
      <c r="N281" s="974">
        <v>0</v>
      </c>
      <c r="O281" s="974">
        <v>0</v>
      </c>
      <c r="P281" s="974">
        <v>0</v>
      </c>
      <c r="Q281" s="974">
        <v>0</v>
      </c>
      <c r="R281" s="974">
        <v>0</v>
      </c>
      <c r="S281" s="974">
        <v>0</v>
      </c>
      <c r="T281" s="974">
        <v>0</v>
      </c>
      <c r="U281" s="974">
        <v>0</v>
      </c>
      <c r="V281" s="974">
        <v>0</v>
      </c>
      <c r="W281" s="974">
        <v>0</v>
      </c>
      <c r="X281" s="974">
        <v>0</v>
      </c>
      <c r="Y281" s="974">
        <v>0</v>
      </c>
      <c r="Z281" s="974">
        <v>0</v>
      </c>
      <c r="AA281" s="974">
        <v>0</v>
      </c>
      <c r="AB281" s="974">
        <v>0</v>
      </c>
      <c r="AC281" s="974">
        <v>0</v>
      </c>
      <c r="AD281" s="974">
        <v>0</v>
      </c>
      <c r="AE281" s="974">
        <v>0</v>
      </c>
      <c r="AF281" s="974">
        <v>0</v>
      </c>
      <c r="AG281" s="974">
        <v>0</v>
      </c>
      <c r="AH281" s="974">
        <v>0</v>
      </c>
      <c r="AI281" s="974">
        <v>0</v>
      </c>
      <c r="AJ281" s="974">
        <v>0</v>
      </c>
      <c r="AK281" s="974">
        <v>0</v>
      </c>
      <c r="AL281" s="974">
        <v>0</v>
      </c>
      <c r="AM281" s="974">
        <v>0</v>
      </c>
      <c r="AN281" s="974">
        <v>0</v>
      </c>
      <c r="AO281" s="974">
        <v>0</v>
      </c>
      <c r="AP281" s="974">
        <v>0</v>
      </c>
      <c r="AQ281" s="974">
        <v>0</v>
      </c>
      <c r="AR281" s="974">
        <v>0</v>
      </c>
      <c r="AS281" s="974">
        <v>0</v>
      </c>
      <c r="AT281" s="974">
        <v>0</v>
      </c>
      <c r="AU281" s="974">
        <v>0</v>
      </c>
      <c r="AV281" s="974">
        <v>0</v>
      </c>
      <c r="AW281" s="1028">
        <v>0</v>
      </c>
      <c r="AX281" s="963"/>
      <c r="AY281" s="973">
        <v>0</v>
      </c>
      <c r="BB281" s="1030">
        <v>0</v>
      </c>
      <c r="BC281" s="1031">
        <v>0</v>
      </c>
    </row>
    <row r="282" spans="1:57" ht="33" customHeight="1">
      <c r="A282" s="963">
        <v>378</v>
      </c>
      <c r="B282" s="964">
        <v>353</v>
      </c>
      <c r="C282" s="963" t="s">
        <v>1287</v>
      </c>
      <c r="D282" s="1032" t="s">
        <v>1832</v>
      </c>
      <c r="E282" s="1026" t="s">
        <v>1833</v>
      </c>
      <c r="F282" s="1073" t="s">
        <v>1391</v>
      </c>
      <c r="G282" s="974">
        <v>0</v>
      </c>
      <c r="H282" s="974">
        <v>0</v>
      </c>
      <c r="I282" s="974">
        <v>0</v>
      </c>
      <c r="J282" s="974">
        <v>0</v>
      </c>
      <c r="K282" s="974">
        <v>0</v>
      </c>
      <c r="L282" s="974">
        <v>0</v>
      </c>
      <c r="M282" s="974">
        <v>0</v>
      </c>
      <c r="N282" s="974">
        <v>0</v>
      </c>
      <c r="O282" s="974">
        <v>0</v>
      </c>
      <c r="P282" s="974">
        <v>0</v>
      </c>
      <c r="Q282" s="974">
        <v>0</v>
      </c>
      <c r="R282" s="974">
        <v>0</v>
      </c>
      <c r="S282" s="974">
        <v>0</v>
      </c>
      <c r="T282" s="974">
        <v>0</v>
      </c>
      <c r="U282" s="974">
        <v>0</v>
      </c>
      <c r="V282" s="974">
        <v>0</v>
      </c>
      <c r="W282" s="974">
        <v>0</v>
      </c>
      <c r="X282" s="974">
        <v>0</v>
      </c>
      <c r="Y282" s="974">
        <v>0</v>
      </c>
      <c r="Z282" s="974">
        <v>0</v>
      </c>
      <c r="AA282" s="974">
        <v>0</v>
      </c>
      <c r="AB282" s="974">
        <v>0</v>
      </c>
      <c r="AC282" s="974">
        <v>0</v>
      </c>
      <c r="AD282" s="974">
        <v>0</v>
      </c>
      <c r="AE282" s="974">
        <v>0</v>
      </c>
      <c r="AF282" s="974">
        <v>0</v>
      </c>
      <c r="AG282" s="974">
        <v>0</v>
      </c>
      <c r="AH282" s="974">
        <v>0</v>
      </c>
      <c r="AI282" s="974">
        <v>0</v>
      </c>
      <c r="AJ282" s="974">
        <v>0</v>
      </c>
      <c r="AK282" s="974">
        <v>0</v>
      </c>
      <c r="AL282" s="974">
        <v>0</v>
      </c>
      <c r="AM282" s="974">
        <v>0</v>
      </c>
      <c r="AN282" s="974">
        <v>0</v>
      </c>
      <c r="AO282" s="974">
        <v>0</v>
      </c>
      <c r="AP282" s="974">
        <v>0</v>
      </c>
      <c r="AQ282" s="974">
        <v>0</v>
      </c>
      <c r="AR282" s="974">
        <v>0</v>
      </c>
      <c r="AS282" s="974">
        <v>0</v>
      </c>
      <c r="AT282" s="974">
        <v>0</v>
      </c>
      <c r="AU282" s="974">
        <v>0</v>
      </c>
      <c r="AV282" s="974">
        <v>0</v>
      </c>
      <c r="AW282" s="1028">
        <v>0</v>
      </c>
      <c r="AX282" s="963"/>
      <c r="AY282" s="973">
        <v>0</v>
      </c>
      <c r="BB282" s="1030">
        <v>0</v>
      </c>
      <c r="BC282" s="1031">
        <v>0</v>
      </c>
    </row>
    <row r="283" spans="1:57" ht="33" customHeight="1">
      <c r="A283" s="963">
        <v>379</v>
      </c>
      <c r="B283" s="964">
        <v>354</v>
      </c>
      <c r="C283" s="963" t="s">
        <v>1287</v>
      </c>
      <c r="D283" s="1032" t="s">
        <v>1834</v>
      </c>
      <c r="E283" s="1026" t="s">
        <v>1835</v>
      </c>
      <c r="F283" s="1073" t="s">
        <v>1391</v>
      </c>
      <c r="G283" s="974">
        <v>0</v>
      </c>
      <c r="H283" s="974">
        <v>0</v>
      </c>
      <c r="I283" s="974">
        <v>0</v>
      </c>
      <c r="J283" s="974">
        <v>0</v>
      </c>
      <c r="K283" s="974">
        <v>0</v>
      </c>
      <c r="L283" s="974">
        <v>0</v>
      </c>
      <c r="M283" s="974">
        <v>0</v>
      </c>
      <c r="N283" s="974">
        <v>0</v>
      </c>
      <c r="O283" s="974">
        <v>0</v>
      </c>
      <c r="P283" s="974">
        <v>0</v>
      </c>
      <c r="Q283" s="974">
        <v>0</v>
      </c>
      <c r="R283" s="974">
        <v>0</v>
      </c>
      <c r="S283" s="974">
        <v>0</v>
      </c>
      <c r="T283" s="974">
        <v>0</v>
      </c>
      <c r="U283" s="974">
        <v>0</v>
      </c>
      <c r="V283" s="974">
        <v>0</v>
      </c>
      <c r="W283" s="974">
        <v>0</v>
      </c>
      <c r="X283" s="974">
        <v>0</v>
      </c>
      <c r="Y283" s="974">
        <v>0</v>
      </c>
      <c r="Z283" s="974">
        <v>0</v>
      </c>
      <c r="AA283" s="974">
        <v>0</v>
      </c>
      <c r="AB283" s="974">
        <v>0</v>
      </c>
      <c r="AC283" s="974">
        <v>0</v>
      </c>
      <c r="AD283" s="974">
        <v>0</v>
      </c>
      <c r="AE283" s="974">
        <v>0</v>
      </c>
      <c r="AF283" s="974">
        <v>0</v>
      </c>
      <c r="AG283" s="974">
        <v>0</v>
      </c>
      <c r="AH283" s="974">
        <v>0</v>
      </c>
      <c r="AI283" s="974">
        <v>0</v>
      </c>
      <c r="AJ283" s="974">
        <v>0</v>
      </c>
      <c r="AK283" s="974">
        <v>0</v>
      </c>
      <c r="AL283" s="974">
        <v>0</v>
      </c>
      <c r="AM283" s="974">
        <v>0</v>
      </c>
      <c r="AN283" s="974">
        <v>0</v>
      </c>
      <c r="AO283" s="974">
        <v>0</v>
      </c>
      <c r="AP283" s="974">
        <v>0</v>
      </c>
      <c r="AQ283" s="974">
        <v>0</v>
      </c>
      <c r="AR283" s="974">
        <v>0</v>
      </c>
      <c r="AS283" s="974">
        <v>0</v>
      </c>
      <c r="AT283" s="974">
        <v>0</v>
      </c>
      <c r="AU283" s="974">
        <v>0</v>
      </c>
      <c r="AV283" s="974">
        <v>0</v>
      </c>
      <c r="AW283" s="1028">
        <v>0</v>
      </c>
      <c r="AX283" s="963"/>
      <c r="AY283" s="973">
        <v>0</v>
      </c>
      <c r="BB283" s="1030">
        <v>0</v>
      </c>
      <c r="BC283" s="1031">
        <v>0</v>
      </c>
    </row>
    <row r="284" spans="1:57" s="1059" customFormat="1" ht="33" customHeight="1">
      <c r="A284" s="963">
        <v>380</v>
      </c>
      <c r="B284" s="964">
        <v>355</v>
      </c>
      <c r="C284" s="963" t="s">
        <v>1287</v>
      </c>
      <c r="D284" s="1032" t="s">
        <v>1836</v>
      </c>
      <c r="E284" s="1026" t="s">
        <v>1837</v>
      </c>
      <c r="F284" s="1073" t="s">
        <v>1391</v>
      </c>
      <c r="G284" s="974">
        <v>0</v>
      </c>
      <c r="H284" s="974">
        <v>0</v>
      </c>
      <c r="I284" s="974">
        <v>0</v>
      </c>
      <c r="J284" s="974">
        <v>0</v>
      </c>
      <c r="K284" s="974">
        <v>0</v>
      </c>
      <c r="L284" s="974">
        <v>0</v>
      </c>
      <c r="M284" s="974">
        <v>0</v>
      </c>
      <c r="N284" s="974">
        <v>0</v>
      </c>
      <c r="O284" s="974">
        <v>0</v>
      </c>
      <c r="P284" s="974">
        <v>0</v>
      </c>
      <c r="Q284" s="974">
        <v>0</v>
      </c>
      <c r="R284" s="974">
        <v>0</v>
      </c>
      <c r="S284" s="974">
        <v>0</v>
      </c>
      <c r="T284" s="974">
        <v>0</v>
      </c>
      <c r="U284" s="974">
        <v>0</v>
      </c>
      <c r="V284" s="974">
        <v>0</v>
      </c>
      <c r="W284" s="974">
        <v>0</v>
      </c>
      <c r="X284" s="974">
        <v>0</v>
      </c>
      <c r="Y284" s="974">
        <v>0</v>
      </c>
      <c r="Z284" s="974">
        <v>0</v>
      </c>
      <c r="AA284" s="974">
        <v>0</v>
      </c>
      <c r="AB284" s="974">
        <v>0</v>
      </c>
      <c r="AC284" s="974">
        <v>0</v>
      </c>
      <c r="AD284" s="974">
        <v>0</v>
      </c>
      <c r="AE284" s="974">
        <v>0</v>
      </c>
      <c r="AF284" s="974">
        <v>0</v>
      </c>
      <c r="AG284" s="974">
        <v>0</v>
      </c>
      <c r="AH284" s="974">
        <v>0</v>
      </c>
      <c r="AI284" s="974">
        <v>0</v>
      </c>
      <c r="AJ284" s="974">
        <v>0</v>
      </c>
      <c r="AK284" s="974">
        <v>0</v>
      </c>
      <c r="AL284" s="974">
        <v>0</v>
      </c>
      <c r="AM284" s="974">
        <v>0</v>
      </c>
      <c r="AN284" s="974">
        <v>0</v>
      </c>
      <c r="AO284" s="974">
        <v>0</v>
      </c>
      <c r="AP284" s="974">
        <v>0</v>
      </c>
      <c r="AQ284" s="974">
        <v>0</v>
      </c>
      <c r="AR284" s="974">
        <v>0</v>
      </c>
      <c r="AS284" s="974">
        <v>0</v>
      </c>
      <c r="AT284" s="974">
        <v>0</v>
      </c>
      <c r="AU284" s="974">
        <v>0</v>
      </c>
      <c r="AV284" s="974">
        <v>0</v>
      </c>
      <c r="AW284" s="1028">
        <v>0</v>
      </c>
      <c r="AX284" s="963"/>
      <c r="AY284" s="973">
        <v>0</v>
      </c>
      <c r="AZ284" s="963"/>
      <c r="BA284" s="963"/>
      <c r="BB284" s="1030">
        <v>0</v>
      </c>
      <c r="BC284" s="1031">
        <v>0</v>
      </c>
      <c r="BD284" s="963"/>
      <c r="BE284" s="963"/>
    </row>
    <row r="285" spans="1:57" s="1059" customFormat="1" ht="33" customHeight="1">
      <c r="A285" s="963">
        <v>381</v>
      </c>
      <c r="B285" s="964">
        <v>356</v>
      </c>
      <c r="C285" s="963" t="s">
        <v>1287</v>
      </c>
      <c r="D285" s="1032" t="s">
        <v>1838</v>
      </c>
      <c r="E285" s="1026" t="s">
        <v>1839</v>
      </c>
      <c r="F285" s="1073" t="s">
        <v>1391</v>
      </c>
      <c r="G285" s="974">
        <v>0</v>
      </c>
      <c r="H285" s="974">
        <v>0</v>
      </c>
      <c r="I285" s="974">
        <v>0</v>
      </c>
      <c r="J285" s="974">
        <v>0</v>
      </c>
      <c r="K285" s="974">
        <v>0</v>
      </c>
      <c r="L285" s="974">
        <v>0</v>
      </c>
      <c r="M285" s="974">
        <v>0</v>
      </c>
      <c r="N285" s="974">
        <v>0</v>
      </c>
      <c r="O285" s="974">
        <v>0</v>
      </c>
      <c r="P285" s="974">
        <v>0</v>
      </c>
      <c r="Q285" s="974">
        <v>0</v>
      </c>
      <c r="R285" s="974">
        <v>0</v>
      </c>
      <c r="S285" s="974">
        <v>0</v>
      </c>
      <c r="T285" s="974">
        <v>0</v>
      </c>
      <c r="U285" s="974">
        <v>0</v>
      </c>
      <c r="V285" s="974">
        <v>0</v>
      </c>
      <c r="W285" s="974">
        <v>0</v>
      </c>
      <c r="X285" s="974">
        <v>0</v>
      </c>
      <c r="Y285" s="974">
        <v>0</v>
      </c>
      <c r="Z285" s="974">
        <v>0</v>
      </c>
      <c r="AA285" s="974">
        <v>0</v>
      </c>
      <c r="AB285" s="974">
        <v>0</v>
      </c>
      <c r="AC285" s="974">
        <v>0</v>
      </c>
      <c r="AD285" s="974">
        <v>0</v>
      </c>
      <c r="AE285" s="974">
        <v>0</v>
      </c>
      <c r="AF285" s="974">
        <v>0</v>
      </c>
      <c r="AG285" s="974">
        <v>0</v>
      </c>
      <c r="AH285" s="974">
        <v>0</v>
      </c>
      <c r="AI285" s="974">
        <v>0</v>
      </c>
      <c r="AJ285" s="974">
        <v>0</v>
      </c>
      <c r="AK285" s="974">
        <v>0</v>
      </c>
      <c r="AL285" s="974">
        <v>0</v>
      </c>
      <c r="AM285" s="974">
        <v>0</v>
      </c>
      <c r="AN285" s="974">
        <v>0</v>
      </c>
      <c r="AO285" s="974">
        <v>0</v>
      </c>
      <c r="AP285" s="974">
        <v>0</v>
      </c>
      <c r="AQ285" s="974">
        <v>0</v>
      </c>
      <c r="AR285" s="974">
        <v>0</v>
      </c>
      <c r="AS285" s="974">
        <v>0</v>
      </c>
      <c r="AT285" s="974">
        <v>0</v>
      </c>
      <c r="AU285" s="974">
        <v>0</v>
      </c>
      <c r="AV285" s="974">
        <v>0</v>
      </c>
      <c r="AW285" s="1028">
        <v>0</v>
      </c>
      <c r="AX285" s="963"/>
      <c r="AY285" s="973">
        <v>0</v>
      </c>
      <c r="AZ285" s="963"/>
      <c r="BA285" s="963"/>
      <c r="BB285" s="1030">
        <v>0</v>
      </c>
      <c r="BC285" s="1031">
        <v>0</v>
      </c>
      <c r="BD285" s="963"/>
      <c r="BE285" s="963"/>
    </row>
    <row r="286" spans="1:57" s="1059" customFormat="1" ht="33" customHeight="1">
      <c r="A286" s="963">
        <v>382</v>
      </c>
      <c r="B286" s="964">
        <v>357</v>
      </c>
      <c r="C286" s="963" t="s">
        <v>1287</v>
      </c>
      <c r="D286" s="1032" t="s">
        <v>1840</v>
      </c>
      <c r="E286" s="1026" t="s">
        <v>1841</v>
      </c>
      <c r="F286" s="1073" t="s">
        <v>1391</v>
      </c>
      <c r="G286" s="974">
        <v>0</v>
      </c>
      <c r="H286" s="974">
        <v>0</v>
      </c>
      <c r="I286" s="974">
        <v>0</v>
      </c>
      <c r="J286" s="974">
        <v>0</v>
      </c>
      <c r="K286" s="974">
        <v>0</v>
      </c>
      <c r="L286" s="974">
        <v>0</v>
      </c>
      <c r="M286" s="974">
        <v>0</v>
      </c>
      <c r="N286" s="974">
        <v>0</v>
      </c>
      <c r="O286" s="974">
        <v>0</v>
      </c>
      <c r="P286" s="974">
        <v>0</v>
      </c>
      <c r="Q286" s="974">
        <v>0</v>
      </c>
      <c r="R286" s="974">
        <v>0</v>
      </c>
      <c r="S286" s="974">
        <v>0</v>
      </c>
      <c r="T286" s="974">
        <v>0</v>
      </c>
      <c r="U286" s="974">
        <v>0</v>
      </c>
      <c r="V286" s="974">
        <v>0</v>
      </c>
      <c r="W286" s="974">
        <v>0</v>
      </c>
      <c r="X286" s="974">
        <v>0</v>
      </c>
      <c r="Y286" s="974">
        <v>0</v>
      </c>
      <c r="Z286" s="974">
        <v>0</v>
      </c>
      <c r="AA286" s="974">
        <v>0</v>
      </c>
      <c r="AB286" s="974">
        <v>0</v>
      </c>
      <c r="AC286" s="974">
        <v>0</v>
      </c>
      <c r="AD286" s="974">
        <v>0</v>
      </c>
      <c r="AE286" s="974">
        <v>0</v>
      </c>
      <c r="AF286" s="974">
        <v>0</v>
      </c>
      <c r="AG286" s="974">
        <v>0</v>
      </c>
      <c r="AH286" s="974">
        <v>0</v>
      </c>
      <c r="AI286" s="974">
        <v>0</v>
      </c>
      <c r="AJ286" s="974">
        <v>0</v>
      </c>
      <c r="AK286" s="974">
        <v>0</v>
      </c>
      <c r="AL286" s="974">
        <v>0</v>
      </c>
      <c r="AM286" s="974">
        <v>0</v>
      </c>
      <c r="AN286" s="974">
        <v>0</v>
      </c>
      <c r="AO286" s="974">
        <v>0</v>
      </c>
      <c r="AP286" s="974">
        <v>0</v>
      </c>
      <c r="AQ286" s="974">
        <v>0</v>
      </c>
      <c r="AR286" s="974">
        <v>0</v>
      </c>
      <c r="AS286" s="974">
        <v>0</v>
      </c>
      <c r="AT286" s="974">
        <v>0</v>
      </c>
      <c r="AU286" s="974">
        <v>0</v>
      </c>
      <c r="AV286" s="974">
        <v>0</v>
      </c>
      <c r="AW286" s="1028">
        <v>0</v>
      </c>
      <c r="AX286" s="963"/>
      <c r="AY286" s="973">
        <v>0</v>
      </c>
      <c r="AZ286" s="963"/>
      <c r="BA286" s="963"/>
      <c r="BB286" s="1030">
        <v>0</v>
      </c>
      <c r="BC286" s="1031">
        <v>0</v>
      </c>
      <c r="BD286" s="963"/>
      <c r="BE286" s="963"/>
    </row>
    <row r="287" spans="1:57" s="1059" customFormat="1" ht="33" customHeight="1">
      <c r="A287" s="963">
        <v>383</v>
      </c>
      <c r="B287" s="964">
        <v>358</v>
      </c>
      <c r="C287" s="963" t="s">
        <v>1287</v>
      </c>
      <c r="D287" s="1032" t="s">
        <v>1842</v>
      </c>
      <c r="E287" s="1026" t="s">
        <v>1843</v>
      </c>
      <c r="F287" s="1073" t="s">
        <v>1391</v>
      </c>
      <c r="G287" s="974">
        <v>0</v>
      </c>
      <c r="H287" s="974">
        <v>0</v>
      </c>
      <c r="I287" s="974">
        <v>0</v>
      </c>
      <c r="J287" s="974">
        <v>0</v>
      </c>
      <c r="K287" s="974">
        <v>0</v>
      </c>
      <c r="L287" s="974">
        <v>0</v>
      </c>
      <c r="M287" s="974">
        <v>0</v>
      </c>
      <c r="N287" s="974">
        <v>0</v>
      </c>
      <c r="O287" s="974">
        <v>0</v>
      </c>
      <c r="P287" s="974">
        <v>0</v>
      </c>
      <c r="Q287" s="974">
        <v>0</v>
      </c>
      <c r="R287" s="974">
        <v>0</v>
      </c>
      <c r="S287" s="974">
        <v>0</v>
      </c>
      <c r="T287" s="974">
        <v>0</v>
      </c>
      <c r="U287" s="974">
        <v>0</v>
      </c>
      <c r="V287" s="974">
        <v>0</v>
      </c>
      <c r="W287" s="974">
        <v>0</v>
      </c>
      <c r="X287" s="974">
        <v>0</v>
      </c>
      <c r="Y287" s="974">
        <v>0</v>
      </c>
      <c r="Z287" s="974">
        <v>0</v>
      </c>
      <c r="AA287" s="974">
        <v>0</v>
      </c>
      <c r="AB287" s="974">
        <v>0</v>
      </c>
      <c r="AC287" s="974">
        <v>0</v>
      </c>
      <c r="AD287" s="974">
        <v>0</v>
      </c>
      <c r="AE287" s="974">
        <v>0</v>
      </c>
      <c r="AF287" s="974">
        <v>0</v>
      </c>
      <c r="AG287" s="974">
        <v>0</v>
      </c>
      <c r="AH287" s="974">
        <v>0</v>
      </c>
      <c r="AI287" s="974">
        <v>0</v>
      </c>
      <c r="AJ287" s="974">
        <v>0</v>
      </c>
      <c r="AK287" s="974">
        <v>0</v>
      </c>
      <c r="AL287" s="974">
        <v>0</v>
      </c>
      <c r="AM287" s="974">
        <v>0</v>
      </c>
      <c r="AN287" s="974">
        <v>0</v>
      </c>
      <c r="AO287" s="974">
        <v>0</v>
      </c>
      <c r="AP287" s="974">
        <v>0</v>
      </c>
      <c r="AQ287" s="974">
        <v>0</v>
      </c>
      <c r="AR287" s="974">
        <v>0</v>
      </c>
      <c r="AS287" s="974">
        <v>0</v>
      </c>
      <c r="AT287" s="974">
        <v>0</v>
      </c>
      <c r="AU287" s="974">
        <v>0</v>
      </c>
      <c r="AV287" s="974">
        <v>0</v>
      </c>
      <c r="AW287" s="1028">
        <v>0</v>
      </c>
      <c r="AX287" s="963"/>
      <c r="AY287" s="973">
        <v>0</v>
      </c>
      <c r="AZ287" s="963"/>
      <c r="BA287" s="963"/>
      <c r="BB287" s="1030">
        <v>0</v>
      </c>
      <c r="BC287" s="1031">
        <v>0</v>
      </c>
      <c r="BD287" s="963"/>
      <c r="BE287" s="963"/>
    </row>
    <row r="288" spans="1:57" s="1059" customFormat="1" ht="33" customHeight="1">
      <c r="A288" s="963">
        <v>384</v>
      </c>
      <c r="B288" s="964">
        <v>359</v>
      </c>
      <c r="C288" s="963" t="s">
        <v>1287</v>
      </c>
      <c r="D288" s="1032" t="s">
        <v>1844</v>
      </c>
      <c r="E288" s="1026" t="s">
        <v>1845</v>
      </c>
      <c r="F288" s="1073" t="s">
        <v>1391</v>
      </c>
      <c r="G288" s="974">
        <v>0</v>
      </c>
      <c r="H288" s="974">
        <v>0</v>
      </c>
      <c r="I288" s="974">
        <v>0</v>
      </c>
      <c r="J288" s="974">
        <v>0</v>
      </c>
      <c r="K288" s="974">
        <v>0</v>
      </c>
      <c r="L288" s="974">
        <v>0</v>
      </c>
      <c r="M288" s="974">
        <v>0</v>
      </c>
      <c r="N288" s="974">
        <v>0</v>
      </c>
      <c r="O288" s="974">
        <v>0</v>
      </c>
      <c r="P288" s="974">
        <v>0</v>
      </c>
      <c r="Q288" s="974">
        <v>0</v>
      </c>
      <c r="R288" s="974">
        <v>0</v>
      </c>
      <c r="S288" s="974">
        <v>0</v>
      </c>
      <c r="T288" s="974">
        <v>0</v>
      </c>
      <c r="U288" s="974">
        <v>0</v>
      </c>
      <c r="V288" s="974">
        <v>0</v>
      </c>
      <c r="W288" s="974">
        <v>0</v>
      </c>
      <c r="X288" s="974">
        <v>0</v>
      </c>
      <c r="Y288" s="974">
        <v>0</v>
      </c>
      <c r="Z288" s="974">
        <v>0</v>
      </c>
      <c r="AA288" s="974">
        <v>0</v>
      </c>
      <c r="AB288" s="974">
        <v>0</v>
      </c>
      <c r="AC288" s="974">
        <v>0</v>
      </c>
      <c r="AD288" s="974">
        <v>0</v>
      </c>
      <c r="AE288" s="974">
        <v>0</v>
      </c>
      <c r="AF288" s="974">
        <v>0</v>
      </c>
      <c r="AG288" s="974">
        <v>0</v>
      </c>
      <c r="AH288" s="974">
        <v>0</v>
      </c>
      <c r="AI288" s="974">
        <v>0</v>
      </c>
      <c r="AJ288" s="974">
        <v>0</v>
      </c>
      <c r="AK288" s="974">
        <v>0</v>
      </c>
      <c r="AL288" s="974">
        <v>0</v>
      </c>
      <c r="AM288" s="974">
        <v>0</v>
      </c>
      <c r="AN288" s="974">
        <v>0</v>
      </c>
      <c r="AO288" s="974">
        <v>0</v>
      </c>
      <c r="AP288" s="974">
        <v>0</v>
      </c>
      <c r="AQ288" s="974">
        <v>0</v>
      </c>
      <c r="AR288" s="974">
        <v>0</v>
      </c>
      <c r="AS288" s="974">
        <v>0</v>
      </c>
      <c r="AT288" s="974">
        <v>0</v>
      </c>
      <c r="AU288" s="974">
        <v>0</v>
      </c>
      <c r="AV288" s="974">
        <v>0</v>
      </c>
      <c r="AW288" s="1028">
        <v>0</v>
      </c>
      <c r="AX288" s="963"/>
      <c r="AY288" s="973">
        <v>0</v>
      </c>
      <c r="AZ288" s="963"/>
      <c r="BA288" s="963"/>
      <c r="BB288" s="1030">
        <v>0</v>
      </c>
      <c r="BC288" s="1031">
        <v>0</v>
      </c>
      <c r="BD288" s="963"/>
      <c r="BE288" s="963"/>
    </row>
    <row r="289" spans="1:57" s="1059" customFormat="1" ht="33" customHeight="1">
      <c r="A289" s="963">
        <v>386</v>
      </c>
      <c r="B289" s="964">
        <v>361</v>
      </c>
      <c r="C289" s="963" t="s">
        <v>1287</v>
      </c>
      <c r="D289" s="1080" t="s">
        <v>1846</v>
      </c>
      <c r="E289" s="1026" t="s">
        <v>1847</v>
      </c>
      <c r="F289" s="1073" t="s">
        <v>1391</v>
      </c>
      <c r="G289" s="974">
        <v>0</v>
      </c>
      <c r="H289" s="974">
        <v>0</v>
      </c>
      <c r="I289" s="974">
        <v>0</v>
      </c>
      <c r="J289" s="974">
        <v>0</v>
      </c>
      <c r="K289" s="974">
        <v>0</v>
      </c>
      <c r="L289" s="974">
        <v>0</v>
      </c>
      <c r="M289" s="974">
        <v>0</v>
      </c>
      <c r="N289" s="974">
        <v>0</v>
      </c>
      <c r="O289" s="974">
        <v>0</v>
      </c>
      <c r="P289" s="974">
        <v>0</v>
      </c>
      <c r="Q289" s="974">
        <v>0</v>
      </c>
      <c r="R289" s="974">
        <v>0</v>
      </c>
      <c r="S289" s="974">
        <v>0</v>
      </c>
      <c r="T289" s="974">
        <v>0</v>
      </c>
      <c r="U289" s="974">
        <v>0</v>
      </c>
      <c r="V289" s="974">
        <v>0</v>
      </c>
      <c r="W289" s="974">
        <v>0</v>
      </c>
      <c r="X289" s="974">
        <v>0</v>
      </c>
      <c r="Y289" s="974">
        <v>0</v>
      </c>
      <c r="Z289" s="974">
        <v>0</v>
      </c>
      <c r="AA289" s="974">
        <v>0</v>
      </c>
      <c r="AB289" s="974">
        <v>0</v>
      </c>
      <c r="AC289" s="974">
        <v>0</v>
      </c>
      <c r="AD289" s="974">
        <v>0</v>
      </c>
      <c r="AE289" s="974">
        <v>0</v>
      </c>
      <c r="AF289" s="974">
        <v>0</v>
      </c>
      <c r="AG289" s="974">
        <v>0</v>
      </c>
      <c r="AH289" s="974">
        <v>0</v>
      </c>
      <c r="AI289" s="974">
        <v>0</v>
      </c>
      <c r="AJ289" s="974">
        <v>0</v>
      </c>
      <c r="AK289" s="974">
        <v>0</v>
      </c>
      <c r="AL289" s="974">
        <v>0</v>
      </c>
      <c r="AM289" s="974">
        <v>0</v>
      </c>
      <c r="AN289" s="974">
        <v>0</v>
      </c>
      <c r="AO289" s="974">
        <v>0</v>
      </c>
      <c r="AP289" s="974">
        <v>0</v>
      </c>
      <c r="AQ289" s="974">
        <v>0</v>
      </c>
      <c r="AR289" s="974">
        <v>0</v>
      </c>
      <c r="AS289" s="974">
        <v>0</v>
      </c>
      <c r="AT289" s="974">
        <v>0</v>
      </c>
      <c r="AU289" s="974">
        <v>0</v>
      </c>
      <c r="AV289" s="974">
        <v>0</v>
      </c>
      <c r="AW289" s="1028">
        <v>0</v>
      </c>
      <c r="AX289" s="963"/>
      <c r="AY289" s="973">
        <v>0</v>
      </c>
      <c r="AZ289" s="963"/>
      <c r="BA289" s="963"/>
      <c r="BB289" s="1030">
        <v>0</v>
      </c>
      <c r="BC289" s="1031">
        <v>0</v>
      </c>
      <c r="BD289" s="963"/>
      <c r="BE289" s="963"/>
    </row>
    <row r="290" spans="1:57" s="1059" customFormat="1" ht="33" customHeight="1">
      <c r="A290" s="963">
        <v>389</v>
      </c>
      <c r="B290" s="964">
        <v>364</v>
      </c>
      <c r="C290" s="963" t="s">
        <v>1287</v>
      </c>
      <c r="D290" s="1032" t="s">
        <v>1848</v>
      </c>
      <c r="E290" s="1026" t="s">
        <v>10</v>
      </c>
      <c r="F290" s="1073" t="s">
        <v>1391</v>
      </c>
      <c r="G290" s="1042">
        <v>485214696</v>
      </c>
      <c r="H290" s="974">
        <v>0</v>
      </c>
      <c r="I290" s="974">
        <v>0</v>
      </c>
      <c r="J290" s="974">
        <v>0</v>
      </c>
      <c r="K290" s="974">
        <v>0</v>
      </c>
      <c r="L290" s="974">
        <v>0</v>
      </c>
      <c r="M290" s="974">
        <v>0</v>
      </c>
      <c r="N290" s="974">
        <v>0</v>
      </c>
      <c r="O290" s="974">
        <v>0</v>
      </c>
      <c r="P290" s="974">
        <v>0</v>
      </c>
      <c r="Q290" s="974">
        <v>0</v>
      </c>
      <c r="R290" s="974">
        <v>0</v>
      </c>
      <c r="S290" s="974">
        <v>0</v>
      </c>
      <c r="T290" s="974">
        <v>0</v>
      </c>
      <c r="U290" s="974">
        <v>0</v>
      </c>
      <c r="V290" s="974">
        <v>0</v>
      </c>
      <c r="W290" s="974">
        <v>0</v>
      </c>
      <c r="X290" s="974">
        <v>0</v>
      </c>
      <c r="Y290" s="974">
        <v>0</v>
      </c>
      <c r="Z290" s="974">
        <v>0</v>
      </c>
      <c r="AA290" s="974">
        <v>0</v>
      </c>
      <c r="AB290" s="974">
        <v>0</v>
      </c>
      <c r="AC290" s="974">
        <v>0</v>
      </c>
      <c r="AD290" s="974">
        <v>0</v>
      </c>
      <c r="AE290" s="974">
        <v>0</v>
      </c>
      <c r="AF290" s="974">
        <v>0</v>
      </c>
      <c r="AG290" s="974">
        <v>0</v>
      </c>
      <c r="AH290" s="974">
        <v>0</v>
      </c>
      <c r="AI290" s="974">
        <v>0</v>
      </c>
      <c r="AJ290" s="974">
        <v>0</v>
      </c>
      <c r="AK290" s="974">
        <v>0</v>
      </c>
      <c r="AL290" s="974">
        <v>0</v>
      </c>
      <c r="AM290" s="974">
        <v>0</v>
      </c>
      <c r="AN290" s="974">
        <v>0</v>
      </c>
      <c r="AO290" s="974">
        <v>0</v>
      </c>
      <c r="AP290" s="974">
        <v>0</v>
      </c>
      <c r="AQ290" s="974">
        <v>0</v>
      </c>
      <c r="AR290" s="974">
        <v>0</v>
      </c>
      <c r="AS290" s="974">
        <v>0</v>
      </c>
      <c r="AT290" s="974">
        <v>0</v>
      </c>
      <c r="AU290" s="974">
        <v>0</v>
      </c>
      <c r="AV290" s="974">
        <v>485214696</v>
      </c>
      <c r="AW290" s="1028">
        <v>0</v>
      </c>
      <c r="AX290" s="963"/>
      <c r="AY290" s="973">
        <v>-485214696</v>
      </c>
      <c r="AZ290" s="963"/>
      <c r="BA290" s="963"/>
      <c r="BB290" s="1030">
        <v>485214696</v>
      </c>
      <c r="BC290" s="1031">
        <v>0</v>
      </c>
      <c r="BD290" s="963"/>
      <c r="BE290" s="963"/>
    </row>
    <row r="291" spans="1:57" s="1059" customFormat="1" ht="33" customHeight="1">
      <c r="A291" s="963">
        <v>390</v>
      </c>
      <c r="B291" s="964">
        <v>365</v>
      </c>
      <c r="C291" s="963" t="s">
        <v>1287</v>
      </c>
      <c r="D291" s="1032" t="s">
        <v>1849</v>
      </c>
      <c r="E291" s="1026" t="s">
        <v>1850</v>
      </c>
      <c r="F291" s="1073" t="s">
        <v>1391</v>
      </c>
      <c r="G291" s="974">
        <v>0</v>
      </c>
      <c r="H291" s="974">
        <v>0</v>
      </c>
      <c r="I291" s="974">
        <v>0</v>
      </c>
      <c r="J291" s="974">
        <v>0</v>
      </c>
      <c r="K291" s="974">
        <v>0</v>
      </c>
      <c r="L291" s="974">
        <v>0</v>
      </c>
      <c r="M291" s="974">
        <v>0</v>
      </c>
      <c r="N291" s="974">
        <v>0</v>
      </c>
      <c r="O291" s="974">
        <v>0</v>
      </c>
      <c r="P291" s="974">
        <v>0</v>
      </c>
      <c r="Q291" s="974">
        <v>0</v>
      </c>
      <c r="R291" s="974">
        <v>0</v>
      </c>
      <c r="S291" s="974">
        <v>0</v>
      </c>
      <c r="T291" s="974">
        <v>0</v>
      </c>
      <c r="U291" s="974">
        <v>0</v>
      </c>
      <c r="V291" s="974">
        <v>0</v>
      </c>
      <c r="W291" s="974">
        <v>0</v>
      </c>
      <c r="X291" s="974">
        <v>0</v>
      </c>
      <c r="Y291" s="974">
        <v>0</v>
      </c>
      <c r="Z291" s="974">
        <v>0</v>
      </c>
      <c r="AA291" s="974">
        <v>0</v>
      </c>
      <c r="AB291" s="974">
        <v>0</v>
      </c>
      <c r="AC291" s="974">
        <v>0</v>
      </c>
      <c r="AD291" s="974">
        <v>0</v>
      </c>
      <c r="AE291" s="974">
        <v>0</v>
      </c>
      <c r="AF291" s="974">
        <v>0</v>
      </c>
      <c r="AG291" s="974">
        <v>0</v>
      </c>
      <c r="AH291" s="974">
        <v>0</v>
      </c>
      <c r="AI291" s="974">
        <v>0</v>
      </c>
      <c r="AJ291" s="974">
        <v>0</v>
      </c>
      <c r="AK291" s="974">
        <v>0</v>
      </c>
      <c r="AL291" s="974">
        <v>0</v>
      </c>
      <c r="AM291" s="974">
        <v>0</v>
      </c>
      <c r="AN291" s="974">
        <v>0</v>
      </c>
      <c r="AO291" s="974">
        <v>0</v>
      </c>
      <c r="AP291" s="974">
        <v>0</v>
      </c>
      <c r="AQ291" s="974">
        <v>0</v>
      </c>
      <c r="AR291" s="974">
        <v>0</v>
      </c>
      <c r="AS291" s="974">
        <v>0</v>
      </c>
      <c r="AT291" s="974">
        <v>0</v>
      </c>
      <c r="AU291" s="974">
        <v>0</v>
      </c>
      <c r="AV291" s="974">
        <v>0</v>
      </c>
      <c r="AW291" s="1028">
        <v>0</v>
      </c>
      <c r="AX291" s="963"/>
      <c r="AY291" s="973">
        <v>0</v>
      </c>
      <c r="AZ291" s="963"/>
      <c r="BA291" s="963"/>
      <c r="BB291" s="1030">
        <v>0</v>
      </c>
      <c r="BC291" s="1031">
        <v>0</v>
      </c>
      <c r="BD291" s="963"/>
      <c r="BE291" s="963"/>
    </row>
    <row r="292" spans="1:57" s="1059" customFormat="1" ht="33" customHeight="1">
      <c r="A292" s="963">
        <v>392</v>
      </c>
      <c r="B292" s="964">
        <v>367</v>
      </c>
      <c r="C292" s="963" t="s">
        <v>1287</v>
      </c>
      <c r="D292" s="1032" t="s">
        <v>1851</v>
      </c>
      <c r="E292" s="1026" t="s">
        <v>1852</v>
      </c>
      <c r="F292" s="1073" t="s">
        <v>1391</v>
      </c>
      <c r="G292" s="974">
        <v>0</v>
      </c>
      <c r="H292" s="974">
        <v>0</v>
      </c>
      <c r="I292" s="974">
        <v>0</v>
      </c>
      <c r="J292" s="974">
        <v>0</v>
      </c>
      <c r="K292" s="974">
        <v>0</v>
      </c>
      <c r="L292" s="974">
        <v>0</v>
      </c>
      <c r="M292" s="974">
        <v>0</v>
      </c>
      <c r="N292" s="974">
        <v>0</v>
      </c>
      <c r="O292" s="974">
        <v>0</v>
      </c>
      <c r="P292" s="974">
        <v>0</v>
      </c>
      <c r="Q292" s="974">
        <v>0</v>
      </c>
      <c r="R292" s="974">
        <v>0</v>
      </c>
      <c r="S292" s="974">
        <v>0</v>
      </c>
      <c r="T292" s="974">
        <v>0</v>
      </c>
      <c r="U292" s="974">
        <v>0</v>
      </c>
      <c r="V292" s="974">
        <v>0</v>
      </c>
      <c r="W292" s="974">
        <v>0</v>
      </c>
      <c r="X292" s="974">
        <v>0</v>
      </c>
      <c r="Y292" s="974">
        <v>0</v>
      </c>
      <c r="Z292" s="974">
        <v>0</v>
      </c>
      <c r="AA292" s="974">
        <v>0</v>
      </c>
      <c r="AB292" s="974">
        <v>0</v>
      </c>
      <c r="AC292" s="974">
        <v>0</v>
      </c>
      <c r="AD292" s="974">
        <v>0</v>
      </c>
      <c r="AE292" s="974">
        <v>0</v>
      </c>
      <c r="AF292" s="974">
        <v>0</v>
      </c>
      <c r="AG292" s="974">
        <v>0</v>
      </c>
      <c r="AH292" s="974">
        <v>0</v>
      </c>
      <c r="AI292" s="974">
        <v>0</v>
      </c>
      <c r="AJ292" s="974">
        <v>0</v>
      </c>
      <c r="AK292" s="974">
        <v>0</v>
      </c>
      <c r="AL292" s="974">
        <v>0</v>
      </c>
      <c r="AM292" s="974">
        <v>0</v>
      </c>
      <c r="AN292" s="974">
        <v>0</v>
      </c>
      <c r="AO292" s="974">
        <v>0</v>
      </c>
      <c r="AP292" s="974">
        <v>0</v>
      </c>
      <c r="AQ292" s="974">
        <v>0</v>
      </c>
      <c r="AR292" s="974">
        <v>0</v>
      </c>
      <c r="AS292" s="974">
        <v>0</v>
      </c>
      <c r="AT292" s="974">
        <v>0</v>
      </c>
      <c r="AU292" s="974">
        <v>0</v>
      </c>
      <c r="AV292" s="974">
        <v>0</v>
      </c>
      <c r="AW292" s="1028">
        <v>0</v>
      </c>
      <c r="AX292" s="963"/>
      <c r="AY292" s="973">
        <v>0</v>
      </c>
      <c r="AZ292" s="963"/>
      <c r="BA292" s="963"/>
      <c r="BB292" s="1030">
        <v>0</v>
      </c>
      <c r="BC292" s="1031">
        <v>0</v>
      </c>
      <c r="BD292" s="963"/>
      <c r="BE292" s="963"/>
    </row>
    <row r="293" spans="1:57" s="1059" customFormat="1" ht="33" customHeight="1">
      <c r="A293" s="963">
        <v>394</v>
      </c>
      <c r="B293" s="964">
        <v>369</v>
      </c>
      <c r="C293" s="963" t="s">
        <v>1287</v>
      </c>
      <c r="D293" s="1034" t="s">
        <v>1853</v>
      </c>
      <c r="E293" s="1026" t="s">
        <v>1854</v>
      </c>
      <c r="F293" s="1073" t="s">
        <v>1391</v>
      </c>
      <c r="G293" s="974">
        <v>0</v>
      </c>
      <c r="H293" s="974">
        <v>0</v>
      </c>
      <c r="I293" s="974">
        <v>0</v>
      </c>
      <c r="J293" s="974">
        <v>0</v>
      </c>
      <c r="K293" s="974">
        <v>0</v>
      </c>
      <c r="L293" s="974">
        <v>0</v>
      </c>
      <c r="M293" s="974">
        <v>0</v>
      </c>
      <c r="N293" s="974">
        <v>0</v>
      </c>
      <c r="O293" s="974">
        <v>0</v>
      </c>
      <c r="P293" s="974">
        <v>0</v>
      </c>
      <c r="Q293" s="974">
        <v>0</v>
      </c>
      <c r="R293" s="974">
        <v>0</v>
      </c>
      <c r="S293" s="974">
        <v>0</v>
      </c>
      <c r="T293" s="974">
        <v>0</v>
      </c>
      <c r="U293" s="974">
        <v>0</v>
      </c>
      <c r="V293" s="974">
        <v>0</v>
      </c>
      <c r="W293" s="974">
        <v>0</v>
      </c>
      <c r="X293" s="974">
        <v>0</v>
      </c>
      <c r="Y293" s="974">
        <v>0</v>
      </c>
      <c r="Z293" s="974">
        <v>0</v>
      </c>
      <c r="AA293" s="974">
        <v>0</v>
      </c>
      <c r="AB293" s="974">
        <v>0</v>
      </c>
      <c r="AC293" s="974">
        <v>0</v>
      </c>
      <c r="AD293" s="974">
        <v>0</v>
      </c>
      <c r="AE293" s="974">
        <v>0</v>
      </c>
      <c r="AF293" s="974">
        <v>0</v>
      </c>
      <c r="AG293" s="974">
        <v>0</v>
      </c>
      <c r="AH293" s="974">
        <v>0</v>
      </c>
      <c r="AI293" s="974">
        <v>0</v>
      </c>
      <c r="AJ293" s="974">
        <v>0</v>
      </c>
      <c r="AK293" s="974">
        <v>0</v>
      </c>
      <c r="AL293" s="974">
        <v>0</v>
      </c>
      <c r="AM293" s="974">
        <v>0</v>
      </c>
      <c r="AN293" s="974">
        <v>0</v>
      </c>
      <c r="AO293" s="974">
        <v>0</v>
      </c>
      <c r="AP293" s="974">
        <v>0</v>
      </c>
      <c r="AQ293" s="974">
        <v>0</v>
      </c>
      <c r="AR293" s="974">
        <v>0</v>
      </c>
      <c r="AS293" s="974">
        <v>0</v>
      </c>
      <c r="AT293" s="974">
        <v>0</v>
      </c>
      <c r="AU293" s="974">
        <v>0</v>
      </c>
      <c r="AV293" s="974">
        <v>0</v>
      </c>
      <c r="AW293" s="1028">
        <v>0</v>
      </c>
      <c r="AX293" s="963"/>
      <c r="AY293" s="973">
        <v>0</v>
      </c>
      <c r="AZ293" s="963"/>
      <c r="BA293" s="963"/>
      <c r="BB293" s="1030">
        <v>0</v>
      </c>
      <c r="BC293" s="1081">
        <v>0</v>
      </c>
      <c r="BD293" s="963"/>
      <c r="BE293" s="963"/>
    </row>
    <row r="294" spans="1:57" s="1059" customFormat="1" ht="33" customHeight="1">
      <c r="A294" s="963">
        <v>395</v>
      </c>
      <c r="B294" s="964">
        <v>370</v>
      </c>
      <c r="C294" s="963" t="s">
        <v>1287</v>
      </c>
      <c r="D294" s="1034" t="s">
        <v>1855</v>
      </c>
      <c r="E294" s="1026" t="s">
        <v>1856</v>
      </c>
      <c r="F294" s="1073" t="s">
        <v>1391</v>
      </c>
      <c r="G294" s="974">
        <v>0</v>
      </c>
      <c r="H294" s="974">
        <v>0</v>
      </c>
      <c r="I294" s="974">
        <v>0</v>
      </c>
      <c r="J294" s="974">
        <v>0</v>
      </c>
      <c r="K294" s="974">
        <v>0</v>
      </c>
      <c r="L294" s="974">
        <v>0</v>
      </c>
      <c r="M294" s="974">
        <v>0</v>
      </c>
      <c r="N294" s="974">
        <v>0</v>
      </c>
      <c r="O294" s="974">
        <v>0</v>
      </c>
      <c r="P294" s="974">
        <v>0</v>
      </c>
      <c r="Q294" s="974">
        <v>0</v>
      </c>
      <c r="R294" s="974">
        <v>0</v>
      </c>
      <c r="S294" s="974">
        <v>0</v>
      </c>
      <c r="T294" s="974">
        <v>0</v>
      </c>
      <c r="U294" s="974">
        <v>0</v>
      </c>
      <c r="V294" s="974">
        <v>0</v>
      </c>
      <c r="W294" s="974">
        <v>0</v>
      </c>
      <c r="X294" s="974">
        <v>0</v>
      </c>
      <c r="Y294" s="974">
        <v>0</v>
      </c>
      <c r="Z294" s="974">
        <v>0</v>
      </c>
      <c r="AA294" s="974">
        <v>0</v>
      </c>
      <c r="AB294" s="974">
        <v>0</v>
      </c>
      <c r="AC294" s="974">
        <v>0</v>
      </c>
      <c r="AD294" s="974">
        <v>0</v>
      </c>
      <c r="AE294" s="974">
        <v>0</v>
      </c>
      <c r="AF294" s="974">
        <v>0</v>
      </c>
      <c r="AG294" s="974">
        <v>0</v>
      </c>
      <c r="AH294" s="974">
        <v>0</v>
      </c>
      <c r="AI294" s="974">
        <v>0</v>
      </c>
      <c r="AJ294" s="974">
        <v>0</v>
      </c>
      <c r="AK294" s="974">
        <v>0</v>
      </c>
      <c r="AL294" s="974">
        <v>0</v>
      </c>
      <c r="AM294" s="974">
        <v>0</v>
      </c>
      <c r="AN294" s="974">
        <v>0</v>
      </c>
      <c r="AO294" s="974">
        <v>0</v>
      </c>
      <c r="AP294" s="974">
        <v>0</v>
      </c>
      <c r="AQ294" s="974">
        <v>0</v>
      </c>
      <c r="AR294" s="974">
        <v>0</v>
      </c>
      <c r="AS294" s="974">
        <v>0</v>
      </c>
      <c r="AT294" s="974">
        <v>0</v>
      </c>
      <c r="AU294" s="974">
        <v>0</v>
      </c>
      <c r="AV294" s="974">
        <v>0</v>
      </c>
      <c r="AW294" s="1028">
        <v>0</v>
      </c>
      <c r="AX294" s="963"/>
      <c r="AY294" s="973">
        <v>0</v>
      </c>
      <c r="AZ294" s="963"/>
      <c r="BA294" s="963"/>
      <c r="BB294" s="1030">
        <v>0</v>
      </c>
      <c r="BC294" s="1031">
        <v>0</v>
      </c>
      <c r="BD294" s="963"/>
      <c r="BE294" s="963"/>
    </row>
    <row r="295" spans="1:57" s="1059" customFormat="1" ht="33" customHeight="1">
      <c r="A295" s="963">
        <v>396</v>
      </c>
      <c r="B295" s="964">
        <v>371</v>
      </c>
      <c r="C295" s="963" t="s">
        <v>1287</v>
      </c>
      <c r="D295" s="1034" t="s">
        <v>1857</v>
      </c>
      <c r="E295" s="1026" t="s">
        <v>1858</v>
      </c>
      <c r="F295" s="1073" t="s">
        <v>1391</v>
      </c>
      <c r="G295" s="974">
        <v>0</v>
      </c>
      <c r="H295" s="974">
        <v>0</v>
      </c>
      <c r="I295" s="974">
        <v>0</v>
      </c>
      <c r="J295" s="974">
        <v>0</v>
      </c>
      <c r="K295" s="974">
        <v>0</v>
      </c>
      <c r="L295" s="974">
        <v>0</v>
      </c>
      <c r="M295" s="974">
        <v>0</v>
      </c>
      <c r="N295" s="974">
        <v>0</v>
      </c>
      <c r="O295" s="974">
        <v>0</v>
      </c>
      <c r="P295" s="974">
        <v>0</v>
      </c>
      <c r="Q295" s="974">
        <v>0</v>
      </c>
      <c r="R295" s="974">
        <v>0</v>
      </c>
      <c r="S295" s="974">
        <v>0</v>
      </c>
      <c r="T295" s="974">
        <v>0</v>
      </c>
      <c r="U295" s="974">
        <v>0</v>
      </c>
      <c r="V295" s="974">
        <v>0</v>
      </c>
      <c r="W295" s="974">
        <v>0</v>
      </c>
      <c r="X295" s="974">
        <v>0</v>
      </c>
      <c r="Y295" s="974">
        <v>0</v>
      </c>
      <c r="Z295" s="974">
        <v>0</v>
      </c>
      <c r="AA295" s="974">
        <v>0</v>
      </c>
      <c r="AB295" s="974">
        <v>0</v>
      </c>
      <c r="AC295" s="974">
        <v>0</v>
      </c>
      <c r="AD295" s="974">
        <v>0</v>
      </c>
      <c r="AE295" s="974">
        <v>0</v>
      </c>
      <c r="AF295" s="974">
        <v>0</v>
      </c>
      <c r="AG295" s="974">
        <v>0</v>
      </c>
      <c r="AH295" s="974">
        <v>0</v>
      </c>
      <c r="AI295" s="974">
        <v>0</v>
      </c>
      <c r="AJ295" s="974">
        <v>0</v>
      </c>
      <c r="AK295" s="974">
        <v>0</v>
      </c>
      <c r="AL295" s="974">
        <v>0</v>
      </c>
      <c r="AM295" s="974">
        <v>0</v>
      </c>
      <c r="AN295" s="974">
        <v>0</v>
      </c>
      <c r="AO295" s="974">
        <v>0</v>
      </c>
      <c r="AP295" s="974">
        <v>0</v>
      </c>
      <c r="AQ295" s="974">
        <v>0</v>
      </c>
      <c r="AR295" s="974">
        <v>0</v>
      </c>
      <c r="AS295" s="974">
        <v>0</v>
      </c>
      <c r="AT295" s="974">
        <v>0</v>
      </c>
      <c r="AU295" s="974">
        <v>0</v>
      </c>
      <c r="AV295" s="974">
        <v>0</v>
      </c>
      <c r="AW295" s="1028">
        <v>0</v>
      </c>
      <c r="AX295" s="963"/>
      <c r="AY295" s="973">
        <v>0</v>
      </c>
      <c r="AZ295" s="963"/>
      <c r="BA295" s="963"/>
      <c r="BB295" s="1030">
        <v>0</v>
      </c>
      <c r="BC295" s="1031">
        <v>0</v>
      </c>
      <c r="BD295" s="963"/>
      <c r="BE295" s="963"/>
    </row>
    <row r="296" spans="1:57" s="1059" customFormat="1" ht="33" customHeight="1">
      <c r="A296" s="963">
        <v>397</v>
      </c>
      <c r="B296" s="964">
        <v>372</v>
      </c>
      <c r="C296" s="963" t="s">
        <v>1287</v>
      </c>
      <c r="D296" s="1034" t="s">
        <v>1859</v>
      </c>
      <c r="E296" s="1026" t="s">
        <v>1860</v>
      </c>
      <c r="F296" s="1073" t="s">
        <v>1391</v>
      </c>
      <c r="G296" s="974">
        <v>0</v>
      </c>
      <c r="H296" s="974">
        <v>0</v>
      </c>
      <c r="I296" s="974">
        <v>0</v>
      </c>
      <c r="J296" s="974">
        <v>0</v>
      </c>
      <c r="K296" s="974">
        <v>0</v>
      </c>
      <c r="L296" s="974">
        <v>0</v>
      </c>
      <c r="M296" s="974">
        <v>0</v>
      </c>
      <c r="N296" s="974">
        <v>0</v>
      </c>
      <c r="O296" s="974">
        <v>0</v>
      </c>
      <c r="P296" s="974">
        <v>0</v>
      </c>
      <c r="Q296" s="974">
        <v>0</v>
      </c>
      <c r="R296" s="974">
        <v>0</v>
      </c>
      <c r="S296" s="974">
        <v>0</v>
      </c>
      <c r="T296" s="974">
        <v>0</v>
      </c>
      <c r="U296" s="974">
        <v>0</v>
      </c>
      <c r="V296" s="974">
        <v>0</v>
      </c>
      <c r="W296" s="974">
        <v>0</v>
      </c>
      <c r="X296" s="974">
        <v>0</v>
      </c>
      <c r="Y296" s="974">
        <v>0</v>
      </c>
      <c r="Z296" s="974">
        <v>0</v>
      </c>
      <c r="AA296" s="974">
        <v>0</v>
      </c>
      <c r="AB296" s="974">
        <v>0</v>
      </c>
      <c r="AC296" s="974">
        <v>0</v>
      </c>
      <c r="AD296" s="974">
        <v>0</v>
      </c>
      <c r="AE296" s="974">
        <v>0</v>
      </c>
      <c r="AF296" s="974">
        <v>0</v>
      </c>
      <c r="AG296" s="974">
        <v>0</v>
      </c>
      <c r="AH296" s="974">
        <v>0</v>
      </c>
      <c r="AI296" s="974">
        <v>0</v>
      </c>
      <c r="AJ296" s="974">
        <v>0</v>
      </c>
      <c r="AK296" s="974">
        <v>0</v>
      </c>
      <c r="AL296" s="974">
        <v>0</v>
      </c>
      <c r="AM296" s="974">
        <v>0</v>
      </c>
      <c r="AN296" s="974">
        <v>0</v>
      </c>
      <c r="AO296" s="974">
        <v>0</v>
      </c>
      <c r="AP296" s="974">
        <v>0</v>
      </c>
      <c r="AQ296" s="974">
        <v>0</v>
      </c>
      <c r="AR296" s="974">
        <v>0</v>
      </c>
      <c r="AS296" s="974">
        <v>0</v>
      </c>
      <c r="AT296" s="974">
        <v>0</v>
      </c>
      <c r="AU296" s="974">
        <v>0</v>
      </c>
      <c r="AV296" s="974">
        <v>0</v>
      </c>
      <c r="AW296" s="1028">
        <v>0</v>
      </c>
      <c r="AX296" s="963"/>
      <c r="AY296" s="973">
        <v>0</v>
      </c>
      <c r="AZ296" s="963"/>
      <c r="BA296" s="963"/>
      <c r="BB296" s="1030">
        <v>0</v>
      </c>
      <c r="BC296" s="1031">
        <v>0</v>
      </c>
      <c r="BD296" s="963"/>
      <c r="BE296" s="963"/>
    </row>
    <row r="297" spans="1:57" s="1059" customFormat="1" ht="33" customHeight="1">
      <c r="A297" s="963">
        <v>398</v>
      </c>
      <c r="B297" s="964">
        <v>373</v>
      </c>
      <c r="C297" s="963" t="s">
        <v>1287</v>
      </c>
      <c r="D297" s="1034" t="s">
        <v>1861</v>
      </c>
      <c r="E297" s="1026" t="s">
        <v>1862</v>
      </c>
      <c r="F297" s="1073" t="s">
        <v>1391</v>
      </c>
      <c r="G297" s="974">
        <v>0</v>
      </c>
      <c r="H297" s="974">
        <v>0</v>
      </c>
      <c r="I297" s="974">
        <v>0</v>
      </c>
      <c r="J297" s="974">
        <v>0</v>
      </c>
      <c r="K297" s="974">
        <v>0</v>
      </c>
      <c r="L297" s="974">
        <v>0</v>
      </c>
      <c r="M297" s="974">
        <v>0</v>
      </c>
      <c r="N297" s="974">
        <v>0</v>
      </c>
      <c r="O297" s="974">
        <v>0</v>
      </c>
      <c r="P297" s="974">
        <v>0</v>
      </c>
      <c r="Q297" s="974">
        <v>0</v>
      </c>
      <c r="R297" s="974">
        <v>0</v>
      </c>
      <c r="S297" s="974">
        <v>0</v>
      </c>
      <c r="T297" s="974">
        <v>0</v>
      </c>
      <c r="U297" s="974">
        <v>0</v>
      </c>
      <c r="V297" s="974">
        <v>0</v>
      </c>
      <c r="W297" s="974">
        <v>0</v>
      </c>
      <c r="X297" s="974">
        <v>0</v>
      </c>
      <c r="Y297" s="974">
        <v>0</v>
      </c>
      <c r="Z297" s="974">
        <v>0</v>
      </c>
      <c r="AA297" s="974">
        <v>0</v>
      </c>
      <c r="AB297" s="974">
        <v>0</v>
      </c>
      <c r="AC297" s="974">
        <v>0</v>
      </c>
      <c r="AD297" s="974">
        <v>0</v>
      </c>
      <c r="AE297" s="974">
        <v>0</v>
      </c>
      <c r="AF297" s="974">
        <v>0</v>
      </c>
      <c r="AG297" s="974">
        <v>0</v>
      </c>
      <c r="AH297" s="974">
        <v>0</v>
      </c>
      <c r="AI297" s="974">
        <v>0</v>
      </c>
      <c r="AJ297" s="974">
        <v>0</v>
      </c>
      <c r="AK297" s="974">
        <v>0</v>
      </c>
      <c r="AL297" s="974">
        <v>0</v>
      </c>
      <c r="AM297" s="974">
        <v>0</v>
      </c>
      <c r="AN297" s="974">
        <v>0</v>
      </c>
      <c r="AO297" s="974">
        <v>0</v>
      </c>
      <c r="AP297" s="974">
        <v>0</v>
      </c>
      <c r="AQ297" s="974">
        <v>0</v>
      </c>
      <c r="AR297" s="974">
        <v>0</v>
      </c>
      <c r="AS297" s="974">
        <v>0</v>
      </c>
      <c r="AT297" s="974">
        <v>0</v>
      </c>
      <c r="AU297" s="974">
        <v>0</v>
      </c>
      <c r="AV297" s="974">
        <v>0</v>
      </c>
      <c r="AW297" s="1028">
        <v>0</v>
      </c>
      <c r="AX297" s="963"/>
      <c r="AY297" s="973">
        <v>0</v>
      </c>
      <c r="AZ297" s="963"/>
      <c r="BA297" s="963"/>
      <c r="BB297" s="1030">
        <v>0</v>
      </c>
      <c r="BC297" s="1031">
        <v>0</v>
      </c>
      <c r="BD297" s="963"/>
      <c r="BE297" s="963"/>
    </row>
    <row r="298" spans="1:57" ht="33" customHeight="1">
      <c r="A298" s="963">
        <v>399</v>
      </c>
      <c r="B298" s="964">
        <v>374</v>
      </c>
      <c r="C298" s="963" t="s">
        <v>1287</v>
      </c>
      <c r="D298" s="1034" t="s">
        <v>1863</v>
      </c>
      <c r="E298" s="1026" t="s">
        <v>1864</v>
      </c>
      <c r="F298" s="1073" t="s">
        <v>1391</v>
      </c>
      <c r="G298" s="1042">
        <v>14641051.51</v>
      </c>
      <c r="H298" s="974">
        <v>0</v>
      </c>
      <c r="I298" s="974">
        <v>0</v>
      </c>
      <c r="J298" s="974">
        <v>0</v>
      </c>
      <c r="K298" s="974">
        <v>0</v>
      </c>
      <c r="L298" s="974">
        <v>0</v>
      </c>
      <c r="M298" s="974">
        <v>0</v>
      </c>
      <c r="N298" s="974">
        <v>0</v>
      </c>
      <c r="O298" s="974">
        <v>0</v>
      </c>
      <c r="P298" s="974">
        <v>0</v>
      </c>
      <c r="Q298" s="974">
        <v>0</v>
      </c>
      <c r="R298" s="974">
        <v>0</v>
      </c>
      <c r="S298" s="974">
        <v>0</v>
      </c>
      <c r="T298" s="974">
        <v>0</v>
      </c>
      <c r="U298" s="974">
        <v>0</v>
      </c>
      <c r="V298" s="974">
        <v>0</v>
      </c>
      <c r="W298" s="974">
        <v>0</v>
      </c>
      <c r="X298" s="974">
        <v>0</v>
      </c>
      <c r="Y298" s="974">
        <v>0</v>
      </c>
      <c r="Z298" s="974">
        <v>0</v>
      </c>
      <c r="AA298" s="974">
        <v>0</v>
      </c>
      <c r="AB298" s="974">
        <v>0</v>
      </c>
      <c r="AC298" s="974">
        <v>0</v>
      </c>
      <c r="AD298" s="974">
        <v>0</v>
      </c>
      <c r="AE298" s="974">
        <v>0</v>
      </c>
      <c r="AF298" s="974">
        <v>0</v>
      </c>
      <c r="AG298" s="974">
        <v>0</v>
      </c>
      <c r="AH298" s="974">
        <v>0</v>
      </c>
      <c r="AI298" s="974">
        <v>0</v>
      </c>
      <c r="AJ298" s="974">
        <v>0</v>
      </c>
      <c r="AK298" s="974">
        <v>0</v>
      </c>
      <c r="AL298" s="974">
        <v>0</v>
      </c>
      <c r="AM298" s="974">
        <v>0</v>
      </c>
      <c r="AN298" s="974">
        <v>0</v>
      </c>
      <c r="AO298" s="974">
        <v>0</v>
      </c>
      <c r="AP298" s="974">
        <v>0</v>
      </c>
      <c r="AQ298" s="974">
        <v>0</v>
      </c>
      <c r="AR298" s="974">
        <v>0</v>
      </c>
      <c r="AS298" s="974">
        <v>0</v>
      </c>
      <c r="AT298" s="974">
        <v>0</v>
      </c>
      <c r="AU298" s="974">
        <v>0</v>
      </c>
      <c r="AV298" s="974">
        <v>14641051.51</v>
      </c>
      <c r="AW298" s="1028">
        <v>0</v>
      </c>
      <c r="AX298" s="963"/>
      <c r="AY298" s="973">
        <v>-14641052</v>
      </c>
      <c r="BB298" s="1030">
        <v>14641051.51</v>
      </c>
      <c r="BC298" s="1081">
        <v>-0.49000000022351742</v>
      </c>
    </row>
    <row r="299" spans="1:57" ht="33" customHeight="1">
      <c r="A299" s="963">
        <v>401</v>
      </c>
      <c r="B299" s="964">
        <v>376</v>
      </c>
      <c r="C299" s="963" t="s">
        <v>1287</v>
      </c>
      <c r="D299" s="1032" t="s">
        <v>1865</v>
      </c>
      <c r="E299" s="1026" t="s">
        <v>1866</v>
      </c>
      <c r="F299" s="1073" t="s">
        <v>1391</v>
      </c>
      <c r="G299" s="974">
        <v>0</v>
      </c>
      <c r="H299" s="974">
        <v>0</v>
      </c>
      <c r="I299" s="974">
        <v>0</v>
      </c>
      <c r="J299" s="974">
        <v>0</v>
      </c>
      <c r="K299" s="974">
        <v>0</v>
      </c>
      <c r="L299" s="974">
        <v>0</v>
      </c>
      <c r="M299" s="974">
        <v>0</v>
      </c>
      <c r="N299" s="974">
        <v>0</v>
      </c>
      <c r="O299" s="974">
        <v>0</v>
      </c>
      <c r="P299" s="974">
        <v>0</v>
      </c>
      <c r="Q299" s="974">
        <v>0</v>
      </c>
      <c r="R299" s="974">
        <v>0</v>
      </c>
      <c r="S299" s="974">
        <v>0</v>
      </c>
      <c r="T299" s="974">
        <v>0</v>
      </c>
      <c r="U299" s="974">
        <v>0</v>
      </c>
      <c r="V299" s="974">
        <v>0</v>
      </c>
      <c r="W299" s="974">
        <v>0</v>
      </c>
      <c r="X299" s="974">
        <v>0</v>
      </c>
      <c r="Y299" s="974">
        <v>0</v>
      </c>
      <c r="Z299" s="974">
        <v>0</v>
      </c>
      <c r="AA299" s="974">
        <v>0</v>
      </c>
      <c r="AB299" s="974">
        <v>0</v>
      </c>
      <c r="AC299" s="974">
        <v>0</v>
      </c>
      <c r="AD299" s="974">
        <v>0</v>
      </c>
      <c r="AE299" s="974">
        <v>0</v>
      </c>
      <c r="AF299" s="974">
        <v>0</v>
      </c>
      <c r="AG299" s="974">
        <v>0</v>
      </c>
      <c r="AH299" s="974">
        <v>0</v>
      </c>
      <c r="AI299" s="974">
        <v>0</v>
      </c>
      <c r="AJ299" s="974">
        <v>0</v>
      </c>
      <c r="AK299" s="974">
        <v>0</v>
      </c>
      <c r="AL299" s="974">
        <v>0</v>
      </c>
      <c r="AM299" s="974">
        <v>0</v>
      </c>
      <c r="AN299" s="974">
        <v>0</v>
      </c>
      <c r="AO299" s="974">
        <v>0</v>
      </c>
      <c r="AP299" s="974">
        <v>0</v>
      </c>
      <c r="AQ299" s="974">
        <v>0</v>
      </c>
      <c r="AR299" s="974">
        <v>0</v>
      </c>
      <c r="AS299" s="974">
        <v>0</v>
      </c>
      <c r="AT299" s="974">
        <v>0</v>
      </c>
      <c r="AU299" s="974">
        <v>0</v>
      </c>
      <c r="AV299" s="974">
        <v>0</v>
      </c>
      <c r="AW299" s="1028">
        <v>0</v>
      </c>
      <c r="AX299" s="963"/>
      <c r="AY299" s="973">
        <v>0</v>
      </c>
      <c r="BB299" s="1030">
        <v>0</v>
      </c>
      <c r="BC299" s="1031">
        <v>0</v>
      </c>
    </row>
    <row r="300" spans="1:57" ht="33" customHeight="1">
      <c r="A300" s="963">
        <v>402</v>
      </c>
      <c r="B300" s="964">
        <v>377</v>
      </c>
      <c r="C300" s="963" t="s">
        <v>1287</v>
      </c>
      <c r="D300" s="1032" t="s">
        <v>1867</v>
      </c>
      <c r="E300" s="1026" t="s">
        <v>1868</v>
      </c>
      <c r="F300" s="1073" t="s">
        <v>1391</v>
      </c>
      <c r="G300" s="974">
        <v>0</v>
      </c>
      <c r="H300" s="974">
        <v>0</v>
      </c>
      <c r="I300" s="974">
        <v>0</v>
      </c>
      <c r="J300" s="974">
        <v>0</v>
      </c>
      <c r="K300" s="974">
        <v>0</v>
      </c>
      <c r="L300" s="974">
        <v>0</v>
      </c>
      <c r="M300" s="974">
        <v>0</v>
      </c>
      <c r="N300" s="974">
        <v>0</v>
      </c>
      <c r="O300" s="974">
        <v>0</v>
      </c>
      <c r="P300" s="974">
        <v>0</v>
      </c>
      <c r="Q300" s="974">
        <v>0</v>
      </c>
      <c r="R300" s="974">
        <v>0</v>
      </c>
      <c r="S300" s="974">
        <v>0</v>
      </c>
      <c r="T300" s="974">
        <v>0</v>
      </c>
      <c r="U300" s="974">
        <v>0</v>
      </c>
      <c r="V300" s="974">
        <v>0</v>
      </c>
      <c r="W300" s="974">
        <v>0</v>
      </c>
      <c r="X300" s="974">
        <v>0</v>
      </c>
      <c r="Y300" s="974">
        <v>0</v>
      </c>
      <c r="Z300" s="974">
        <v>0</v>
      </c>
      <c r="AA300" s="974">
        <v>0</v>
      </c>
      <c r="AB300" s="974">
        <v>0</v>
      </c>
      <c r="AC300" s="974">
        <v>0</v>
      </c>
      <c r="AD300" s="974">
        <v>0</v>
      </c>
      <c r="AE300" s="974">
        <v>0</v>
      </c>
      <c r="AF300" s="974">
        <v>0</v>
      </c>
      <c r="AG300" s="974">
        <v>0</v>
      </c>
      <c r="AH300" s="974">
        <v>0</v>
      </c>
      <c r="AI300" s="974">
        <v>0</v>
      </c>
      <c r="AJ300" s="974">
        <v>0</v>
      </c>
      <c r="AK300" s="974">
        <v>0</v>
      </c>
      <c r="AL300" s="974">
        <v>0</v>
      </c>
      <c r="AM300" s="974">
        <v>0</v>
      </c>
      <c r="AN300" s="974">
        <v>0</v>
      </c>
      <c r="AO300" s="974">
        <v>0</v>
      </c>
      <c r="AP300" s="974">
        <v>0</v>
      </c>
      <c r="AQ300" s="974">
        <v>0</v>
      </c>
      <c r="AR300" s="974">
        <v>0</v>
      </c>
      <c r="AS300" s="974">
        <v>0</v>
      </c>
      <c r="AT300" s="974">
        <v>0</v>
      </c>
      <c r="AU300" s="974">
        <v>0</v>
      </c>
      <c r="AV300" s="974">
        <v>0</v>
      </c>
      <c r="AW300" s="1028">
        <v>0</v>
      </c>
      <c r="AX300" s="963"/>
      <c r="AY300" s="973">
        <v>0</v>
      </c>
      <c r="BB300" s="1030">
        <v>0</v>
      </c>
      <c r="BC300" s="1031">
        <v>0</v>
      </c>
    </row>
    <row r="301" spans="1:57" ht="33" customHeight="1">
      <c r="A301" s="963">
        <v>403</v>
      </c>
      <c r="B301" s="964">
        <v>378</v>
      </c>
      <c r="C301" s="963" t="s">
        <v>1287</v>
      </c>
      <c r="D301" s="1032" t="s">
        <v>1869</v>
      </c>
      <c r="E301" s="1026" t="s">
        <v>1870</v>
      </c>
      <c r="F301" s="1073" t="s">
        <v>1391</v>
      </c>
      <c r="G301" s="974">
        <v>0</v>
      </c>
      <c r="H301" s="974">
        <v>0</v>
      </c>
      <c r="I301" s="974">
        <v>0</v>
      </c>
      <c r="J301" s="974">
        <v>0</v>
      </c>
      <c r="K301" s="974">
        <v>0</v>
      </c>
      <c r="L301" s="974">
        <v>0</v>
      </c>
      <c r="M301" s="974">
        <v>0</v>
      </c>
      <c r="N301" s="974">
        <v>0</v>
      </c>
      <c r="O301" s="974">
        <v>0</v>
      </c>
      <c r="P301" s="974">
        <v>0</v>
      </c>
      <c r="Q301" s="974">
        <v>0</v>
      </c>
      <c r="R301" s="974">
        <v>0</v>
      </c>
      <c r="S301" s="974">
        <v>0</v>
      </c>
      <c r="T301" s="974">
        <v>0</v>
      </c>
      <c r="U301" s="974">
        <v>0</v>
      </c>
      <c r="V301" s="974">
        <v>0</v>
      </c>
      <c r="W301" s="974">
        <v>0</v>
      </c>
      <c r="X301" s="974">
        <v>0</v>
      </c>
      <c r="Y301" s="974">
        <v>0</v>
      </c>
      <c r="Z301" s="974">
        <v>0</v>
      </c>
      <c r="AA301" s="974">
        <v>0</v>
      </c>
      <c r="AB301" s="974">
        <v>0</v>
      </c>
      <c r="AC301" s="974">
        <v>0</v>
      </c>
      <c r="AD301" s="974">
        <v>0</v>
      </c>
      <c r="AE301" s="974">
        <v>0</v>
      </c>
      <c r="AF301" s="974">
        <v>0</v>
      </c>
      <c r="AG301" s="974">
        <v>0</v>
      </c>
      <c r="AH301" s="974">
        <v>0</v>
      </c>
      <c r="AI301" s="974">
        <v>0</v>
      </c>
      <c r="AJ301" s="974">
        <v>0</v>
      </c>
      <c r="AK301" s="974">
        <v>0</v>
      </c>
      <c r="AL301" s="974">
        <v>0</v>
      </c>
      <c r="AM301" s="974">
        <v>0</v>
      </c>
      <c r="AN301" s="974">
        <v>0</v>
      </c>
      <c r="AO301" s="974">
        <v>0</v>
      </c>
      <c r="AP301" s="974">
        <v>0</v>
      </c>
      <c r="AQ301" s="974">
        <v>0</v>
      </c>
      <c r="AR301" s="974">
        <v>0</v>
      </c>
      <c r="AS301" s="974">
        <v>0</v>
      </c>
      <c r="AT301" s="974">
        <v>0</v>
      </c>
      <c r="AU301" s="974">
        <v>0</v>
      </c>
      <c r="AV301" s="974">
        <v>0</v>
      </c>
      <c r="AW301" s="1028">
        <v>0</v>
      </c>
      <c r="AX301" s="963"/>
      <c r="AY301" s="973">
        <v>0</v>
      </c>
      <c r="BB301" s="1030">
        <v>0</v>
      </c>
      <c r="BC301" s="1031">
        <v>0</v>
      </c>
    </row>
    <row r="302" spans="1:57" ht="33" customHeight="1">
      <c r="A302" s="963">
        <v>404</v>
      </c>
      <c r="B302" s="964">
        <v>379</v>
      </c>
      <c r="C302" s="963" t="s">
        <v>1287</v>
      </c>
      <c r="D302" s="1032" t="s">
        <v>1871</v>
      </c>
      <c r="E302" s="1026" t="s">
        <v>1872</v>
      </c>
      <c r="F302" s="1073" t="s">
        <v>1391</v>
      </c>
      <c r="G302" s="974">
        <v>0</v>
      </c>
      <c r="H302" s="974">
        <v>0</v>
      </c>
      <c r="I302" s="974">
        <v>0</v>
      </c>
      <c r="J302" s="974">
        <v>0</v>
      </c>
      <c r="K302" s="974">
        <v>0</v>
      </c>
      <c r="L302" s="974">
        <v>0</v>
      </c>
      <c r="M302" s="974">
        <v>0</v>
      </c>
      <c r="N302" s="974">
        <v>0</v>
      </c>
      <c r="O302" s="974">
        <v>0</v>
      </c>
      <c r="P302" s="974">
        <v>0</v>
      </c>
      <c r="Q302" s="974">
        <v>0</v>
      </c>
      <c r="R302" s="974">
        <v>0</v>
      </c>
      <c r="S302" s="974">
        <v>0</v>
      </c>
      <c r="T302" s="974">
        <v>0</v>
      </c>
      <c r="U302" s="974">
        <v>0</v>
      </c>
      <c r="V302" s="974">
        <v>0</v>
      </c>
      <c r="W302" s="974">
        <v>0</v>
      </c>
      <c r="X302" s="974">
        <v>0</v>
      </c>
      <c r="Y302" s="974">
        <v>0</v>
      </c>
      <c r="Z302" s="974">
        <v>0</v>
      </c>
      <c r="AA302" s="974">
        <v>0</v>
      </c>
      <c r="AB302" s="974">
        <v>0</v>
      </c>
      <c r="AC302" s="974">
        <v>0</v>
      </c>
      <c r="AD302" s="974">
        <v>0</v>
      </c>
      <c r="AE302" s="974">
        <v>0</v>
      </c>
      <c r="AF302" s="974">
        <v>0</v>
      </c>
      <c r="AG302" s="974">
        <v>0</v>
      </c>
      <c r="AH302" s="974">
        <v>0</v>
      </c>
      <c r="AI302" s="974">
        <v>0</v>
      </c>
      <c r="AJ302" s="974">
        <v>0</v>
      </c>
      <c r="AK302" s="974">
        <v>0</v>
      </c>
      <c r="AL302" s="974">
        <v>0</v>
      </c>
      <c r="AM302" s="974">
        <v>0</v>
      </c>
      <c r="AN302" s="974">
        <v>0</v>
      </c>
      <c r="AO302" s="974">
        <v>0</v>
      </c>
      <c r="AP302" s="974">
        <v>0</v>
      </c>
      <c r="AQ302" s="974">
        <v>0</v>
      </c>
      <c r="AR302" s="974">
        <v>0</v>
      </c>
      <c r="AS302" s="974">
        <v>0</v>
      </c>
      <c r="AT302" s="974">
        <v>0</v>
      </c>
      <c r="AU302" s="974">
        <v>0</v>
      </c>
      <c r="AV302" s="974">
        <v>0</v>
      </c>
      <c r="AW302" s="1028">
        <v>0</v>
      </c>
      <c r="AX302" s="963"/>
      <c r="AY302" s="973">
        <v>0</v>
      </c>
      <c r="BB302" s="1030">
        <v>0</v>
      </c>
      <c r="BC302" s="1031">
        <v>0</v>
      </c>
    </row>
    <row r="303" spans="1:57" ht="33" customHeight="1">
      <c r="A303" s="963">
        <v>405</v>
      </c>
      <c r="B303" s="964">
        <v>380</v>
      </c>
      <c r="C303" s="963" t="s">
        <v>1287</v>
      </c>
      <c r="D303" s="1032" t="s">
        <v>1873</v>
      </c>
      <c r="E303" s="1026" t="s">
        <v>1874</v>
      </c>
      <c r="F303" s="1073" t="s">
        <v>1391</v>
      </c>
      <c r="G303" s="974">
        <v>0</v>
      </c>
      <c r="H303" s="974">
        <v>0</v>
      </c>
      <c r="I303" s="974">
        <v>0</v>
      </c>
      <c r="J303" s="974">
        <v>0</v>
      </c>
      <c r="K303" s="974">
        <v>0</v>
      </c>
      <c r="L303" s="974">
        <v>0</v>
      </c>
      <c r="M303" s="974">
        <v>0</v>
      </c>
      <c r="N303" s="974">
        <v>0</v>
      </c>
      <c r="O303" s="974">
        <v>0</v>
      </c>
      <c r="P303" s="974">
        <v>0</v>
      </c>
      <c r="Q303" s="974">
        <v>0</v>
      </c>
      <c r="R303" s="974">
        <v>0</v>
      </c>
      <c r="S303" s="974">
        <v>0</v>
      </c>
      <c r="T303" s="974">
        <v>0</v>
      </c>
      <c r="U303" s="974">
        <v>0</v>
      </c>
      <c r="V303" s="974">
        <v>0</v>
      </c>
      <c r="W303" s="974">
        <v>0</v>
      </c>
      <c r="X303" s="974">
        <v>0</v>
      </c>
      <c r="Y303" s="974">
        <v>0</v>
      </c>
      <c r="Z303" s="974">
        <v>0</v>
      </c>
      <c r="AA303" s="974">
        <v>0</v>
      </c>
      <c r="AB303" s="974">
        <v>0</v>
      </c>
      <c r="AC303" s="974">
        <v>0</v>
      </c>
      <c r="AD303" s="974">
        <v>0</v>
      </c>
      <c r="AE303" s="974">
        <v>0</v>
      </c>
      <c r="AF303" s="974">
        <v>0</v>
      </c>
      <c r="AG303" s="974">
        <v>0</v>
      </c>
      <c r="AH303" s="974">
        <v>0</v>
      </c>
      <c r="AI303" s="974">
        <v>0</v>
      </c>
      <c r="AJ303" s="974">
        <v>0</v>
      </c>
      <c r="AK303" s="974">
        <v>0</v>
      </c>
      <c r="AL303" s="974">
        <v>0</v>
      </c>
      <c r="AM303" s="974">
        <v>0</v>
      </c>
      <c r="AN303" s="974">
        <v>0</v>
      </c>
      <c r="AO303" s="974">
        <v>0</v>
      </c>
      <c r="AP303" s="974">
        <v>0</v>
      </c>
      <c r="AQ303" s="974">
        <v>0</v>
      </c>
      <c r="AR303" s="974">
        <v>0</v>
      </c>
      <c r="AS303" s="974">
        <v>0</v>
      </c>
      <c r="AT303" s="974">
        <v>0</v>
      </c>
      <c r="AU303" s="974">
        <v>0</v>
      </c>
      <c r="AV303" s="974">
        <v>0</v>
      </c>
      <c r="AW303" s="1028">
        <v>0</v>
      </c>
      <c r="AX303" s="963"/>
      <c r="AY303" s="973">
        <v>0</v>
      </c>
      <c r="BB303" s="1030">
        <v>0</v>
      </c>
      <c r="BC303" s="1031">
        <v>0</v>
      </c>
    </row>
    <row r="304" spans="1:57" ht="33" customHeight="1">
      <c r="A304" s="963">
        <v>407</v>
      </c>
      <c r="B304" s="964">
        <v>382</v>
      </c>
      <c r="C304" s="963" t="s">
        <v>1287</v>
      </c>
      <c r="D304" s="1032" t="s">
        <v>1875</v>
      </c>
      <c r="E304" s="1026" t="s">
        <v>1876</v>
      </c>
      <c r="F304" s="1073" t="s">
        <v>1391</v>
      </c>
      <c r="G304" s="974">
        <v>0</v>
      </c>
      <c r="H304" s="974">
        <v>0</v>
      </c>
      <c r="I304" s="974">
        <v>0</v>
      </c>
      <c r="J304" s="974">
        <v>0</v>
      </c>
      <c r="K304" s="974">
        <v>0</v>
      </c>
      <c r="L304" s="974">
        <v>0</v>
      </c>
      <c r="M304" s="974">
        <v>0</v>
      </c>
      <c r="N304" s="974">
        <v>0</v>
      </c>
      <c r="O304" s="974">
        <v>0</v>
      </c>
      <c r="P304" s="974">
        <v>0</v>
      </c>
      <c r="Q304" s="974">
        <v>0</v>
      </c>
      <c r="R304" s="974">
        <v>0</v>
      </c>
      <c r="S304" s="974">
        <v>0</v>
      </c>
      <c r="T304" s="974">
        <v>0</v>
      </c>
      <c r="U304" s="974">
        <v>0</v>
      </c>
      <c r="V304" s="974">
        <v>0</v>
      </c>
      <c r="W304" s="974">
        <v>0</v>
      </c>
      <c r="X304" s="974">
        <v>0</v>
      </c>
      <c r="Y304" s="974">
        <v>0</v>
      </c>
      <c r="Z304" s="974">
        <v>0</v>
      </c>
      <c r="AA304" s="974">
        <v>0</v>
      </c>
      <c r="AB304" s="974">
        <v>0</v>
      </c>
      <c r="AC304" s="974">
        <v>0</v>
      </c>
      <c r="AD304" s="974">
        <v>0</v>
      </c>
      <c r="AE304" s="974">
        <v>0</v>
      </c>
      <c r="AF304" s="974">
        <v>0</v>
      </c>
      <c r="AG304" s="974">
        <v>0</v>
      </c>
      <c r="AH304" s="974">
        <v>0</v>
      </c>
      <c r="AI304" s="974">
        <v>0</v>
      </c>
      <c r="AJ304" s="974">
        <v>0</v>
      </c>
      <c r="AK304" s="974">
        <v>0</v>
      </c>
      <c r="AL304" s="974">
        <v>0</v>
      </c>
      <c r="AM304" s="974">
        <v>0</v>
      </c>
      <c r="AN304" s="974">
        <v>0</v>
      </c>
      <c r="AO304" s="974">
        <v>0</v>
      </c>
      <c r="AP304" s="974">
        <v>0</v>
      </c>
      <c r="AQ304" s="974">
        <v>0</v>
      </c>
      <c r="AR304" s="974">
        <v>0</v>
      </c>
      <c r="AS304" s="974">
        <v>0</v>
      </c>
      <c r="AT304" s="974">
        <v>0</v>
      </c>
      <c r="AU304" s="974">
        <v>0</v>
      </c>
      <c r="AV304" s="974">
        <v>0</v>
      </c>
      <c r="AW304" s="1028">
        <v>0</v>
      </c>
      <c r="AX304" s="963"/>
      <c r="AY304" s="973">
        <v>0</v>
      </c>
      <c r="BB304" s="1030">
        <v>0</v>
      </c>
      <c r="BC304" s="1031">
        <v>0</v>
      </c>
    </row>
    <row r="305" spans="1:55">
      <c r="A305" s="963">
        <v>408</v>
      </c>
      <c r="B305" s="964">
        <v>383</v>
      </c>
      <c r="C305" s="963" t="s">
        <v>1287</v>
      </c>
      <c r="D305" s="1032" t="s">
        <v>1877</v>
      </c>
      <c r="E305" s="1026" t="s">
        <v>1878</v>
      </c>
      <c r="F305" s="1073" t="s">
        <v>1391</v>
      </c>
      <c r="G305" s="974">
        <v>0</v>
      </c>
      <c r="H305" s="974">
        <v>0</v>
      </c>
      <c r="I305" s="974">
        <v>0</v>
      </c>
      <c r="J305" s="974">
        <v>0</v>
      </c>
      <c r="K305" s="974">
        <v>0</v>
      </c>
      <c r="L305" s="974">
        <v>0</v>
      </c>
      <c r="M305" s="974">
        <v>0</v>
      </c>
      <c r="N305" s="974">
        <v>0</v>
      </c>
      <c r="O305" s="974">
        <v>0</v>
      </c>
      <c r="P305" s="974">
        <v>0</v>
      </c>
      <c r="Q305" s="974">
        <v>0</v>
      </c>
      <c r="R305" s="974">
        <v>0</v>
      </c>
      <c r="S305" s="974">
        <v>0</v>
      </c>
      <c r="T305" s="974">
        <v>0</v>
      </c>
      <c r="U305" s="974">
        <v>0</v>
      </c>
      <c r="V305" s="974">
        <v>0</v>
      </c>
      <c r="W305" s="974">
        <v>0</v>
      </c>
      <c r="X305" s="974">
        <v>0</v>
      </c>
      <c r="Y305" s="974">
        <v>0</v>
      </c>
      <c r="Z305" s="974">
        <v>0</v>
      </c>
      <c r="AA305" s="974">
        <v>0</v>
      </c>
      <c r="AB305" s="974">
        <v>0</v>
      </c>
      <c r="AC305" s="974">
        <v>0</v>
      </c>
      <c r="AD305" s="974">
        <v>0</v>
      </c>
      <c r="AE305" s="974">
        <v>0</v>
      </c>
      <c r="AF305" s="974">
        <v>0</v>
      </c>
      <c r="AG305" s="974">
        <v>0</v>
      </c>
      <c r="AH305" s="974">
        <v>0</v>
      </c>
      <c r="AI305" s="974">
        <v>0</v>
      </c>
      <c r="AJ305" s="974">
        <v>0</v>
      </c>
      <c r="AK305" s="974">
        <v>0</v>
      </c>
      <c r="AL305" s="974">
        <v>0</v>
      </c>
      <c r="AM305" s="974">
        <v>0</v>
      </c>
      <c r="AN305" s="974">
        <v>0</v>
      </c>
      <c r="AO305" s="974">
        <v>0</v>
      </c>
      <c r="AP305" s="974">
        <v>0</v>
      </c>
      <c r="AQ305" s="974">
        <v>0</v>
      </c>
      <c r="AR305" s="974">
        <v>0</v>
      </c>
      <c r="AS305" s="974">
        <v>0</v>
      </c>
      <c r="AT305" s="974">
        <v>0</v>
      </c>
      <c r="AU305" s="974">
        <v>0</v>
      </c>
      <c r="AV305" s="974">
        <v>0</v>
      </c>
      <c r="AW305" s="1028">
        <v>0</v>
      </c>
      <c r="AX305" s="963"/>
      <c r="AY305" s="973">
        <v>0</v>
      </c>
      <c r="BB305" s="1030">
        <v>0</v>
      </c>
      <c r="BC305" s="1031">
        <v>0</v>
      </c>
    </row>
    <row r="306" spans="1:55" s="1035" customFormat="1">
      <c r="A306" s="1035">
        <v>409</v>
      </c>
      <c r="B306" s="1036">
        <v>384</v>
      </c>
      <c r="C306" s="1035" t="s">
        <v>1287</v>
      </c>
      <c r="D306" s="1037" t="s">
        <v>1879</v>
      </c>
      <c r="E306" s="1038" t="s">
        <v>1880</v>
      </c>
      <c r="F306" s="1082" t="s">
        <v>1391</v>
      </c>
      <c r="G306" s="1040">
        <v>0</v>
      </c>
      <c r="H306" s="1040">
        <v>0</v>
      </c>
      <c r="I306" s="1040">
        <v>0</v>
      </c>
      <c r="J306" s="1040">
        <v>0</v>
      </c>
      <c r="K306" s="1040">
        <v>0</v>
      </c>
      <c r="L306" s="1040">
        <v>0</v>
      </c>
      <c r="M306" s="1040">
        <v>0</v>
      </c>
      <c r="N306" s="1040">
        <v>0</v>
      </c>
      <c r="O306" s="1040">
        <v>0</v>
      </c>
      <c r="P306" s="1040">
        <v>0</v>
      </c>
      <c r="Q306" s="1040">
        <v>0</v>
      </c>
      <c r="R306" s="1040">
        <v>0</v>
      </c>
      <c r="S306" s="1040">
        <v>0</v>
      </c>
      <c r="T306" s="1040">
        <v>0</v>
      </c>
      <c r="U306" s="1040">
        <v>0</v>
      </c>
      <c r="V306" s="1040">
        <v>0</v>
      </c>
      <c r="W306" s="1040">
        <v>0</v>
      </c>
      <c r="X306" s="1040">
        <v>0</v>
      </c>
      <c r="Y306" s="1040">
        <v>0</v>
      </c>
      <c r="Z306" s="1040">
        <v>0</v>
      </c>
      <c r="AA306" s="1040">
        <v>0</v>
      </c>
      <c r="AB306" s="1040">
        <v>0</v>
      </c>
      <c r="AC306" s="1040">
        <v>0</v>
      </c>
      <c r="AD306" s="1040">
        <v>0</v>
      </c>
      <c r="AE306" s="1040">
        <v>0</v>
      </c>
      <c r="AF306" s="1040">
        <v>0</v>
      </c>
      <c r="AG306" s="1040">
        <v>0</v>
      </c>
      <c r="AH306" s="1040">
        <v>0</v>
      </c>
      <c r="AI306" s="1040">
        <v>0</v>
      </c>
      <c r="AJ306" s="1040">
        <v>0</v>
      </c>
      <c r="AK306" s="1040">
        <v>0</v>
      </c>
      <c r="AL306" s="1040">
        <v>0</v>
      </c>
      <c r="AM306" s="1040">
        <v>0</v>
      </c>
      <c r="AN306" s="1040">
        <v>0</v>
      </c>
      <c r="AO306" s="1040">
        <v>0</v>
      </c>
      <c r="AP306" s="1040">
        <v>0</v>
      </c>
      <c r="AQ306" s="1040">
        <v>0</v>
      </c>
      <c r="AR306" s="1040">
        <v>0</v>
      </c>
      <c r="AS306" s="1040">
        <v>0</v>
      </c>
      <c r="AT306" s="1040">
        <v>0</v>
      </c>
      <c r="AU306" s="1040">
        <v>0</v>
      </c>
      <c r="AV306" s="1040">
        <v>0</v>
      </c>
      <c r="AW306" s="1028">
        <v>0</v>
      </c>
      <c r="AY306" s="1040">
        <v>0</v>
      </c>
      <c r="BB306" s="1030">
        <v>0</v>
      </c>
      <c r="BC306" s="1047">
        <v>0</v>
      </c>
    </row>
    <row r="307" spans="1:55">
      <c r="A307" s="963">
        <v>410</v>
      </c>
      <c r="B307" s="964">
        <v>385</v>
      </c>
      <c r="C307" s="963" t="s">
        <v>1287</v>
      </c>
      <c r="D307" s="1032" t="s">
        <v>1881</v>
      </c>
      <c r="E307" s="1026" t="s">
        <v>1882</v>
      </c>
      <c r="F307" s="1073" t="s">
        <v>1391</v>
      </c>
      <c r="G307" s="974">
        <v>0</v>
      </c>
      <c r="H307" s="974">
        <v>0</v>
      </c>
      <c r="I307" s="974">
        <v>0</v>
      </c>
      <c r="J307" s="974">
        <v>0</v>
      </c>
      <c r="K307" s="974">
        <v>0</v>
      </c>
      <c r="L307" s="974">
        <v>0</v>
      </c>
      <c r="M307" s="974">
        <v>0</v>
      </c>
      <c r="N307" s="974">
        <v>0</v>
      </c>
      <c r="O307" s="974">
        <v>0</v>
      </c>
      <c r="P307" s="974">
        <v>0</v>
      </c>
      <c r="Q307" s="974">
        <v>0</v>
      </c>
      <c r="R307" s="974">
        <v>0</v>
      </c>
      <c r="S307" s="974">
        <v>0</v>
      </c>
      <c r="T307" s="974">
        <v>0</v>
      </c>
      <c r="U307" s="974">
        <v>0</v>
      </c>
      <c r="V307" s="974">
        <v>0</v>
      </c>
      <c r="W307" s="974">
        <v>0</v>
      </c>
      <c r="X307" s="974">
        <v>0</v>
      </c>
      <c r="Y307" s="974">
        <v>0</v>
      </c>
      <c r="Z307" s="974">
        <v>0</v>
      </c>
      <c r="AA307" s="974">
        <v>0</v>
      </c>
      <c r="AB307" s="974">
        <v>0</v>
      </c>
      <c r="AC307" s="974">
        <v>0</v>
      </c>
      <c r="AD307" s="974">
        <v>0</v>
      </c>
      <c r="AE307" s="974">
        <v>0</v>
      </c>
      <c r="AF307" s="974">
        <v>0</v>
      </c>
      <c r="AG307" s="974">
        <v>0</v>
      </c>
      <c r="AH307" s="974">
        <v>0</v>
      </c>
      <c r="AI307" s="974">
        <v>0</v>
      </c>
      <c r="AJ307" s="974">
        <v>0</v>
      </c>
      <c r="AK307" s="974">
        <v>0</v>
      </c>
      <c r="AL307" s="974">
        <v>0</v>
      </c>
      <c r="AM307" s="974">
        <v>0</v>
      </c>
      <c r="AN307" s="974">
        <v>0</v>
      </c>
      <c r="AO307" s="974">
        <v>0</v>
      </c>
      <c r="AP307" s="974">
        <v>0</v>
      </c>
      <c r="AQ307" s="974">
        <v>0</v>
      </c>
      <c r="AR307" s="974">
        <v>0</v>
      </c>
      <c r="AS307" s="974">
        <v>0</v>
      </c>
      <c r="AT307" s="974">
        <v>0</v>
      </c>
      <c r="AU307" s="974">
        <v>0</v>
      </c>
      <c r="AV307" s="974">
        <v>0</v>
      </c>
      <c r="AW307" s="1028">
        <v>0</v>
      </c>
      <c r="AX307" s="963"/>
      <c r="AY307" s="973">
        <v>0</v>
      </c>
      <c r="BB307" s="1030">
        <v>0</v>
      </c>
      <c r="BC307" s="1031">
        <v>0</v>
      </c>
    </row>
    <row r="308" spans="1:55">
      <c r="A308" s="963">
        <v>411</v>
      </c>
      <c r="B308" s="964">
        <v>386</v>
      </c>
      <c r="C308" s="963" t="s">
        <v>1287</v>
      </c>
      <c r="D308" s="1032" t="s">
        <v>1883</v>
      </c>
      <c r="E308" s="1026" t="s">
        <v>1884</v>
      </c>
      <c r="F308" s="1073" t="s">
        <v>1391</v>
      </c>
      <c r="G308" s="974">
        <v>0</v>
      </c>
      <c r="H308" s="974">
        <v>0</v>
      </c>
      <c r="I308" s="974">
        <v>0</v>
      </c>
      <c r="J308" s="974">
        <v>0</v>
      </c>
      <c r="K308" s="974">
        <v>0</v>
      </c>
      <c r="L308" s="974">
        <v>0</v>
      </c>
      <c r="M308" s="974">
        <v>0</v>
      </c>
      <c r="N308" s="974">
        <v>0</v>
      </c>
      <c r="O308" s="974">
        <v>0</v>
      </c>
      <c r="P308" s="974">
        <v>0</v>
      </c>
      <c r="Q308" s="974">
        <v>0</v>
      </c>
      <c r="R308" s="974">
        <v>0</v>
      </c>
      <c r="S308" s="974">
        <v>0</v>
      </c>
      <c r="T308" s="974">
        <v>0</v>
      </c>
      <c r="U308" s="974">
        <v>0</v>
      </c>
      <c r="V308" s="974">
        <v>0</v>
      </c>
      <c r="W308" s="974">
        <v>0</v>
      </c>
      <c r="X308" s="974">
        <v>0</v>
      </c>
      <c r="Y308" s="974">
        <v>0</v>
      </c>
      <c r="Z308" s="974">
        <v>0</v>
      </c>
      <c r="AA308" s="974">
        <v>0</v>
      </c>
      <c r="AB308" s="974">
        <v>0</v>
      </c>
      <c r="AC308" s="974">
        <v>0</v>
      </c>
      <c r="AD308" s="974">
        <v>0</v>
      </c>
      <c r="AE308" s="974">
        <v>0</v>
      </c>
      <c r="AF308" s="974">
        <v>0</v>
      </c>
      <c r="AG308" s="974">
        <v>0</v>
      </c>
      <c r="AH308" s="974">
        <v>0</v>
      </c>
      <c r="AI308" s="974">
        <v>0</v>
      </c>
      <c r="AJ308" s="974">
        <v>0</v>
      </c>
      <c r="AK308" s="974">
        <v>0</v>
      </c>
      <c r="AL308" s="974">
        <v>0</v>
      </c>
      <c r="AM308" s="974">
        <v>0</v>
      </c>
      <c r="AN308" s="974">
        <v>0</v>
      </c>
      <c r="AO308" s="974">
        <v>0</v>
      </c>
      <c r="AP308" s="974">
        <v>0</v>
      </c>
      <c r="AQ308" s="974">
        <v>0</v>
      </c>
      <c r="AR308" s="974">
        <v>0</v>
      </c>
      <c r="AS308" s="974">
        <v>0</v>
      </c>
      <c r="AT308" s="974">
        <v>0</v>
      </c>
      <c r="AU308" s="974">
        <v>0</v>
      </c>
      <c r="AV308" s="974">
        <v>0</v>
      </c>
      <c r="AW308" s="1028">
        <v>0</v>
      </c>
      <c r="AX308" s="963"/>
      <c r="AY308" s="973">
        <v>0</v>
      </c>
      <c r="BB308" s="1030">
        <v>0</v>
      </c>
      <c r="BC308" s="1031">
        <v>0</v>
      </c>
    </row>
    <row r="309" spans="1:55" s="1035" customFormat="1">
      <c r="A309" s="1035">
        <v>412</v>
      </c>
      <c r="B309" s="1036">
        <v>387</v>
      </c>
      <c r="C309" s="1035" t="s">
        <v>1287</v>
      </c>
      <c r="D309" s="1037" t="s">
        <v>1885</v>
      </c>
      <c r="E309" s="1038" t="s">
        <v>1886</v>
      </c>
      <c r="F309" s="1082" t="s">
        <v>1391</v>
      </c>
      <c r="G309" s="1040">
        <v>0</v>
      </c>
      <c r="H309" s="1040">
        <v>0</v>
      </c>
      <c r="I309" s="1040">
        <v>0</v>
      </c>
      <c r="J309" s="1040">
        <v>0</v>
      </c>
      <c r="K309" s="1040">
        <v>0</v>
      </c>
      <c r="L309" s="1040">
        <v>0</v>
      </c>
      <c r="M309" s="1040">
        <v>0</v>
      </c>
      <c r="N309" s="1040">
        <v>0</v>
      </c>
      <c r="O309" s="1040">
        <v>0</v>
      </c>
      <c r="P309" s="1040">
        <v>0</v>
      </c>
      <c r="Q309" s="1040">
        <v>0</v>
      </c>
      <c r="R309" s="1040">
        <v>0</v>
      </c>
      <c r="S309" s="1040">
        <v>0</v>
      </c>
      <c r="T309" s="1040">
        <v>0</v>
      </c>
      <c r="U309" s="1040">
        <v>0</v>
      </c>
      <c r="V309" s="1040">
        <v>0</v>
      </c>
      <c r="W309" s="1040">
        <v>0</v>
      </c>
      <c r="X309" s="1040">
        <v>0</v>
      </c>
      <c r="Y309" s="1040">
        <v>0</v>
      </c>
      <c r="Z309" s="1040">
        <v>0</v>
      </c>
      <c r="AA309" s="1040">
        <v>0</v>
      </c>
      <c r="AB309" s="1040">
        <v>0</v>
      </c>
      <c r="AC309" s="1040">
        <v>0</v>
      </c>
      <c r="AD309" s="1040">
        <v>0</v>
      </c>
      <c r="AE309" s="1040">
        <v>0</v>
      </c>
      <c r="AF309" s="1040">
        <v>0</v>
      </c>
      <c r="AG309" s="1040">
        <v>0</v>
      </c>
      <c r="AH309" s="1040">
        <v>0</v>
      </c>
      <c r="AI309" s="1040">
        <v>0</v>
      </c>
      <c r="AJ309" s="1040">
        <v>0</v>
      </c>
      <c r="AK309" s="1040">
        <v>0</v>
      </c>
      <c r="AL309" s="1040">
        <v>0</v>
      </c>
      <c r="AM309" s="1040">
        <v>0</v>
      </c>
      <c r="AN309" s="1040">
        <v>0</v>
      </c>
      <c r="AO309" s="1040">
        <v>0</v>
      </c>
      <c r="AP309" s="1040">
        <v>0</v>
      </c>
      <c r="AQ309" s="1040">
        <v>0</v>
      </c>
      <c r="AR309" s="1040">
        <v>0</v>
      </c>
      <c r="AS309" s="1040">
        <v>0</v>
      </c>
      <c r="AT309" s="1040">
        <v>0</v>
      </c>
      <c r="AU309" s="1040">
        <v>0</v>
      </c>
      <c r="AV309" s="1040">
        <v>0</v>
      </c>
      <c r="AW309" s="1028">
        <v>0</v>
      </c>
      <c r="AY309" s="1040">
        <v>0</v>
      </c>
      <c r="BB309" s="1030">
        <v>0</v>
      </c>
      <c r="BC309" s="1047">
        <v>0</v>
      </c>
    </row>
    <row r="310" spans="1:55">
      <c r="A310" s="963">
        <v>414</v>
      </c>
      <c r="B310" s="964">
        <v>389</v>
      </c>
      <c r="C310" s="963" t="s">
        <v>1287</v>
      </c>
      <c r="D310" s="1032" t="s">
        <v>1887</v>
      </c>
      <c r="E310" s="1026" t="s">
        <v>1888</v>
      </c>
      <c r="F310" s="1073" t="s">
        <v>1391</v>
      </c>
      <c r="G310" s="974">
        <v>0</v>
      </c>
      <c r="H310" s="974">
        <v>0</v>
      </c>
      <c r="I310" s="974">
        <v>0</v>
      </c>
      <c r="J310" s="974">
        <v>0</v>
      </c>
      <c r="K310" s="974">
        <v>0</v>
      </c>
      <c r="L310" s="974">
        <v>0</v>
      </c>
      <c r="M310" s="974">
        <v>0</v>
      </c>
      <c r="N310" s="974">
        <v>0</v>
      </c>
      <c r="O310" s="974">
        <v>0</v>
      </c>
      <c r="P310" s="974">
        <v>0</v>
      </c>
      <c r="Q310" s="974">
        <v>0</v>
      </c>
      <c r="R310" s="974">
        <v>0</v>
      </c>
      <c r="S310" s="974">
        <v>0</v>
      </c>
      <c r="T310" s="974">
        <v>0</v>
      </c>
      <c r="U310" s="974">
        <v>0</v>
      </c>
      <c r="V310" s="974">
        <v>0</v>
      </c>
      <c r="W310" s="974">
        <v>0</v>
      </c>
      <c r="X310" s="974">
        <v>0</v>
      </c>
      <c r="Y310" s="974">
        <v>0</v>
      </c>
      <c r="Z310" s="974">
        <v>0</v>
      </c>
      <c r="AA310" s="974">
        <v>0</v>
      </c>
      <c r="AB310" s="974">
        <v>0</v>
      </c>
      <c r="AC310" s="974">
        <v>0</v>
      </c>
      <c r="AD310" s="974">
        <v>0</v>
      </c>
      <c r="AE310" s="974">
        <v>0</v>
      </c>
      <c r="AF310" s="974">
        <v>0</v>
      </c>
      <c r="AG310" s="974">
        <v>0</v>
      </c>
      <c r="AH310" s="974">
        <v>0</v>
      </c>
      <c r="AI310" s="974">
        <v>0</v>
      </c>
      <c r="AJ310" s="974">
        <v>0</v>
      </c>
      <c r="AK310" s="974">
        <v>0</v>
      </c>
      <c r="AL310" s="974">
        <v>0</v>
      </c>
      <c r="AM310" s="974">
        <v>0</v>
      </c>
      <c r="AN310" s="974">
        <v>0</v>
      </c>
      <c r="AO310" s="974">
        <v>0</v>
      </c>
      <c r="AP310" s="974">
        <v>0</v>
      </c>
      <c r="AQ310" s="974">
        <v>0</v>
      </c>
      <c r="AR310" s="974">
        <v>0</v>
      </c>
      <c r="AS310" s="974">
        <v>0</v>
      </c>
      <c r="AT310" s="974">
        <v>0</v>
      </c>
      <c r="AU310" s="974">
        <v>0</v>
      </c>
      <c r="AV310" s="974">
        <v>0</v>
      </c>
      <c r="AW310" s="1028">
        <v>0</v>
      </c>
      <c r="AX310" s="963"/>
      <c r="AY310" s="973">
        <v>0</v>
      </c>
      <c r="BB310" s="1030">
        <v>0</v>
      </c>
      <c r="BC310" s="1031">
        <v>0</v>
      </c>
    </row>
    <row r="311" spans="1:55">
      <c r="A311" s="963">
        <v>415</v>
      </c>
      <c r="B311" s="964">
        <v>390</v>
      </c>
      <c r="C311" s="963" t="s">
        <v>1287</v>
      </c>
      <c r="D311" s="1032" t="s">
        <v>1889</v>
      </c>
      <c r="E311" s="1026" t="s">
        <v>1890</v>
      </c>
      <c r="F311" s="1073" t="s">
        <v>1391</v>
      </c>
      <c r="G311" s="974">
        <v>0</v>
      </c>
      <c r="H311" s="974">
        <v>0</v>
      </c>
      <c r="I311" s="974">
        <v>0</v>
      </c>
      <c r="J311" s="974">
        <v>0</v>
      </c>
      <c r="K311" s="974">
        <v>0</v>
      </c>
      <c r="L311" s="974">
        <v>0</v>
      </c>
      <c r="M311" s="974">
        <v>0</v>
      </c>
      <c r="N311" s="974">
        <v>0</v>
      </c>
      <c r="O311" s="974">
        <v>0</v>
      </c>
      <c r="P311" s="974">
        <v>0</v>
      </c>
      <c r="Q311" s="974">
        <v>0</v>
      </c>
      <c r="R311" s="974">
        <v>0</v>
      </c>
      <c r="S311" s="974">
        <v>0</v>
      </c>
      <c r="T311" s="974">
        <v>0</v>
      </c>
      <c r="U311" s="974">
        <v>0</v>
      </c>
      <c r="V311" s="974">
        <v>0</v>
      </c>
      <c r="W311" s="974">
        <v>0</v>
      </c>
      <c r="X311" s="974">
        <v>0</v>
      </c>
      <c r="Y311" s="974">
        <v>0</v>
      </c>
      <c r="Z311" s="974">
        <v>0</v>
      </c>
      <c r="AA311" s="974">
        <v>0</v>
      </c>
      <c r="AB311" s="974">
        <v>0</v>
      </c>
      <c r="AC311" s="974">
        <v>0</v>
      </c>
      <c r="AD311" s="974">
        <v>0</v>
      </c>
      <c r="AE311" s="974">
        <v>0</v>
      </c>
      <c r="AF311" s="974">
        <v>0</v>
      </c>
      <c r="AG311" s="974">
        <v>0</v>
      </c>
      <c r="AH311" s="974">
        <v>0</v>
      </c>
      <c r="AI311" s="974">
        <v>0</v>
      </c>
      <c r="AJ311" s="974">
        <v>0</v>
      </c>
      <c r="AK311" s="974">
        <v>0</v>
      </c>
      <c r="AL311" s="974">
        <v>0</v>
      </c>
      <c r="AM311" s="974">
        <v>0</v>
      </c>
      <c r="AN311" s="974">
        <v>0</v>
      </c>
      <c r="AO311" s="974">
        <v>0</v>
      </c>
      <c r="AP311" s="974">
        <v>0</v>
      </c>
      <c r="AQ311" s="974">
        <v>0</v>
      </c>
      <c r="AR311" s="974">
        <v>0</v>
      </c>
      <c r="AS311" s="974">
        <v>0</v>
      </c>
      <c r="AT311" s="974">
        <v>0</v>
      </c>
      <c r="AU311" s="974">
        <v>0</v>
      </c>
      <c r="AV311" s="974">
        <v>0</v>
      </c>
      <c r="AW311" s="1028">
        <v>0</v>
      </c>
      <c r="AX311" s="963"/>
      <c r="AY311" s="973">
        <v>0</v>
      </c>
      <c r="BB311" s="1030">
        <v>0</v>
      </c>
      <c r="BC311" s="1031">
        <v>0</v>
      </c>
    </row>
    <row r="312" spans="1:55">
      <c r="A312" s="963">
        <v>417</v>
      </c>
      <c r="B312" s="964">
        <v>392</v>
      </c>
      <c r="C312" s="963" t="s">
        <v>1287</v>
      </c>
      <c r="D312" s="1032" t="s">
        <v>1891</v>
      </c>
      <c r="E312" s="1026" t="s">
        <v>1892</v>
      </c>
      <c r="F312" s="1073" t="s">
        <v>1391</v>
      </c>
      <c r="G312" s="974">
        <v>0</v>
      </c>
      <c r="H312" s="974">
        <v>0</v>
      </c>
      <c r="I312" s="974">
        <v>0</v>
      </c>
      <c r="J312" s="974">
        <v>0</v>
      </c>
      <c r="K312" s="974">
        <v>0</v>
      </c>
      <c r="L312" s="974">
        <v>0</v>
      </c>
      <c r="M312" s="974">
        <v>0</v>
      </c>
      <c r="N312" s="974">
        <v>0</v>
      </c>
      <c r="O312" s="974">
        <v>0</v>
      </c>
      <c r="P312" s="974">
        <v>0</v>
      </c>
      <c r="Q312" s="974">
        <v>0</v>
      </c>
      <c r="R312" s="974">
        <v>0</v>
      </c>
      <c r="S312" s="974">
        <v>0</v>
      </c>
      <c r="T312" s="974">
        <v>0</v>
      </c>
      <c r="U312" s="974">
        <v>0</v>
      </c>
      <c r="V312" s="974">
        <v>0</v>
      </c>
      <c r="W312" s="974">
        <v>0</v>
      </c>
      <c r="X312" s="974">
        <v>0</v>
      </c>
      <c r="Y312" s="974">
        <v>0</v>
      </c>
      <c r="Z312" s="974">
        <v>0</v>
      </c>
      <c r="AA312" s="974">
        <v>0</v>
      </c>
      <c r="AB312" s="974">
        <v>0</v>
      </c>
      <c r="AC312" s="974">
        <v>0</v>
      </c>
      <c r="AD312" s="974">
        <v>0</v>
      </c>
      <c r="AE312" s="974">
        <v>0</v>
      </c>
      <c r="AF312" s="974">
        <v>0</v>
      </c>
      <c r="AG312" s="974">
        <v>0</v>
      </c>
      <c r="AH312" s="974">
        <v>0</v>
      </c>
      <c r="AI312" s="974">
        <v>0</v>
      </c>
      <c r="AJ312" s="974">
        <v>0</v>
      </c>
      <c r="AK312" s="974">
        <v>0</v>
      </c>
      <c r="AL312" s="974">
        <v>0</v>
      </c>
      <c r="AM312" s="974">
        <v>0</v>
      </c>
      <c r="AN312" s="974">
        <v>0</v>
      </c>
      <c r="AO312" s="974">
        <v>0</v>
      </c>
      <c r="AP312" s="974">
        <v>0</v>
      </c>
      <c r="AQ312" s="974">
        <v>0</v>
      </c>
      <c r="AR312" s="974">
        <v>0</v>
      </c>
      <c r="AS312" s="974">
        <v>0</v>
      </c>
      <c r="AT312" s="974">
        <v>0</v>
      </c>
      <c r="AU312" s="974">
        <v>0</v>
      </c>
      <c r="AV312" s="974">
        <v>0</v>
      </c>
      <c r="AW312" s="1028">
        <v>0</v>
      </c>
      <c r="AX312" s="963"/>
      <c r="AY312" s="973">
        <v>0</v>
      </c>
      <c r="BB312" s="1030">
        <v>0</v>
      </c>
      <c r="BC312" s="1031">
        <v>0</v>
      </c>
    </row>
    <row r="313" spans="1:55">
      <c r="A313" s="963">
        <v>418</v>
      </c>
      <c r="B313" s="964">
        <v>393</v>
      </c>
      <c r="C313" s="963" t="s">
        <v>1287</v>
      </c>
      <c r="D313" s="1032" t="s">
        <v>1893</v>
      </c>
      <c r="E313" s="1026" t="s">
        <v>1894</v>
      </c>
      <c r="F313" s="1073" t="s">
        <v>1391</v>
      </c>
      <c r="G313" s="974">
        <v>0</v>
      </c>
      <c r="H313" s="974">
        <v>0</v>
      </c>
      <c r="I313" s="974">
        <v>0</v>
      </c>
      <c r="J313" s="974">
        <v>0</v>
      </c>
      <c r="K313" s="974">
        <v>0</v>
      </c>
      <c r="L313" s="974">
        <v>0</v>
      </c>
      <c r="M313" s="974">
        <v>0</v>
      </c>
      <c r="N313" s="974">
        <v>0</v>
      </c>
      <c r="O313" s="974">
        <v>0</v>
      </c>
      <c r="P313" s="974">
        <v>0</v>
      </c>
      <c r="Q313" s="974">
        <v>0</v>
      </c>
      <c r="R313" s="974">
        <v>0</v>
      </c>
      <c r="S313" s="974">
        <v>0</v>
      </c>
      <c r="T313" s="974">
        <v>0</v>
      </c>
      <c r="U313" s="974">
        <v>0</v>
      </c>
      <c r="V313" s="974">
        <v>0</v>
      </c>
      <c r="W313" s="974">
        <v>0</v>
      </c>
      <c r="X313" s="974">
        <v>0</v>
      </c>
      <c r="Y313" s="974">
        <v>0</v>
      </c>
      <c r="Z313" s="974">
        <v>0</v>
      </c>
      <c r="AA313" s="974">
        <v>0</v>
      </c>
      <c r="AB313" s="974">
        <v>0</v>
      </c>
      <c r="AC313" s="974">
        <v>0</v>
      </c>
      <c r="AD313" s="974">
        <v>0</v>
      </c>
      <c r="AE313" s="974">
        <v>0</v>
      </c>
      <c r="AF313" s="974">
        <v>0</v>
      </c>
      <c r="AG313" s="974">
        <v>0</v>
      </c>
      <c r="AH313" s="974">
        <v>0</v>
      </c>
      <c r="AI313" s="974">
        <v>0</v>
      </c>
      <c r="AJ313" s="974">
        <v>0</v>
      </c>
      <c r="AK313" s="974">
        <v>0</v>
      </c>
      <c r="AL313" s="974">
        <v>0</v>
      </c>
      <c r="AM313" s="974">
        <v>0</v>
      </c>
      <c r="AN313" s="974">
        <v>0</v>
      </c>
      <c r="AO313" s="974">
        <v>0</v>
      </c>
      <c r="AP313" s="974">
        <v>0</v>
      </c>
      <c r="AQ313" s="974">
        <v>0</v>
      </c>
      <c r="AR313" s="974">
        <v>0</v>
      </c>
      <c r="AS313" s="974">
        <v>0</v>
      </c>
      <c r="AT313" s="974">
        <v>0</v>
      </c>
      <c r="AU313" s="974">
        <v>0</v>
      </c>
      <c r="AV313" s="974">
        <v>0</v>
      </c>
      <c r="AW313" s="1028">
        <v>0</v>
      </c>
      <c r="AX313" s="963"/>
      <c r="AY313" s="973">
        <v>0</v>
      </c>
      <c r="BB313" s="1030">
        <v>0</v>
      </c>
      <c r="BC313" s="1031">
        <v>0</v>
      </c>
    </row>
    <row r="314" spans="1:55" s="1035" customFormat="1">
      <c r="A314" s="1035">
        <v>419</v>
      </c>
      <c r="B314" s="1036">
        <v>394</v>
      </c>
      <c r="C314" s="1035" t="s">
        <v>1287</v>
      </c>
      <c r="D314" s="1037" t="s">
        <v>1895</v>
      </c>
      <c r="E314" s="1038" t="s">
        <v>1896</v>
      </c>
      <c r="F314" s="1082" t="s">
        <v>1391</v>
      </c>
      <c r="G314" s="1040">
        <v>0</v>
      </c>
      <c r="H314" s="1040">
        <v>0</v>
      </c>
      <c r="I314" s="1040">
        <v>0</v>
      </c>
      <c r="J314" s="1040">
        <v>0</v>
      </c>
      <c r="K314" s="1040">
        <v>0</v>
      </c>
      <c r="L314" s="1040">
        <v>0</v>
      </c>
      <c r="M314" s="1040">
        <v>0</v>
      </c>
      <c r="N314" s="1040">
        <v>0</v>
      </c>
      <c r="O314" s="1040">
        <v>0</v>
      </c>
      <c r="P314" s="1040">
        <v>0</v>
      </c>
      <c r="Q314" s="1040">
        <v>0</v>
      </c>
      <c r="R314" s="1040">
        <v>0</v>
      </c>
      <c r="S314" s="1040">
        <v>0</v>
      </c>
      <c r="T314" s="1040">
        <v>0</v>
      </c>
      <c r="U314" s="1040">
        <v>0</v>
      </c>
      <c r="V314" s="1040">
        <v>0</v>
      </c>
      <c r="W314" s="1040">
        <v>0</v>
      </c>
      <c r="X314" s="1040">
        <v>0</v>
      </c>
      <c r="Y314" s="1040">
        <v>0</v>
      </c>
      <c r="Z314" s="1040">
        <v>0</v>
      </c>
      <c r="AA314" s="1040">
        <v>0</v>
      </c>
      <c r="AB314" s="1040">
        <v>0</v>
      </c>
      <c r="AC314" s="1040">
        <v>0</v>
      </c>
      <c r="AD314" s="1040">
        <v>0</v>
      </c>
      <c r="AE314" s="1040">
        <v>0</v>
      </c>
      <c r="AF314" s="1040">
        <v>0</v>
      </c>
      <c r="AG314" s="1040">
        <v>0</v>
      </c>
      <c r="AH314" s="1040">
        <v>0</v>
      </c>
      <c r="AI314" s="1040">
        <v>0</v>
      </c>
      <c r="AJ314" s="1040">
        <v>0</v>
      </c>
      <c r="AK314" s="1040">
        <v>0</v>
      </c>
      <c r="AL314" s="1040">
        <v>0</v>
      </c>
      <c r="AM314" s="1040">
        <v>0</v>
      </c>
      <c r="AN314" s="1040">
        <v>0</v>
      </c>
      <c r="AO314" s="1040">
        <v>0</v>
      </c>
      <c r="AP314" s="1040">
        <v>0</v>
      </c>
      <c r="AQ314" s="1040">
        <v>0</v>
      </c>
      <c r="AR314" s="1040">
        <v>0</v>
      </c>
      <c r="AS314" s="1040">
        <v>0</v>
      </c>
      <c r="AT314" s="1040">
        <v>0</v>
      </c>
      <c r="AU314" s="1040">
        <v>0</v>
      </c>
      <c r="AV314" s="1040">
        <v>0</v>
      </c>
      <c r="AW314" s="1028">
        <v>0</v>
      </c>
      <c r="AY314" s="1040">
        <v>0</v>
      </c>
      <c r="BB314" s="1030">
        <v>0</v>
      </c>
      <c r="BC314" s="1047">
        <v>0</v>
      </c>
    </row>
    <row r="315" spans="1:55">
      <c r="A315" s="963">
        <v>420</v>
      </c>
      <c r="B315" s="964">
        <v>395</v>
      </c>
      <c r="C315" s="963" t="s">
        <v>1287</v>
      </c>
      <c r="D315" s="1032" t="s">
        <v>1897</v>
      </c>
      <c r="E315" s="1026" t="s">
        <v>1898</v>
      </c>
      <c r="F315" s="1073" t="s">
        <v>1391</v>
      </c>
      <c r="G315" s="1042">
        <v>233829119.22999999</v>
      </c>
      <c r="H315" s="974">
        <v>0</v>
      </c>
      <c r="I315" s="974">
        <v>0</v>
      </c>
      <c r="J315" s="974">
        <v>0</v>
      </c>
      <c r="K315" s="974">
        <v>0</v>
      </c>
      <c r="L315" s="974">
        <v>0</v>
      </c>
      <c r="M315" s="974">
        <v>0</v>
      </c>
      <c r="N315" s="974">
        <v>0</v>
      </c>
      <c r="O315" s="974">
        <v>0</v>
      </c>
      <c r="P315" s="974">
        <v>0</v>
      </c>
      <c r="Q315" s="974">
        <v>0</v>
      </c>
      <c r="R315" s="974">
        <v>0</v>
      </c>
      <c r="S315" s="974">
        <v>0</v>
      </c>
      <c r="T315" s="974">
        <v>0</v>
      </c>
      <c r="U315" s="974">
        <v>0</v>
      </c>
      <c r="V315" s="974">
        <v>0</v>
      </c>
      <c r="W315" s="974">
        <v>0</v>
      </c>
      <c r="X315" s="974">
        <v>0</v>
      </c>
      <c r="Y315" s="974">
        <v>0</v>
      </c>
      <c r="Z315" s="974">
        <v>0</v>
      </c>
      <c r="AA315" s="974">
        <v>0</v>
      </c>
      <c r="AB315" s="974">
        <v>0</v>
      </c>
      <c r="AC315" s="974">
        <v>0</v>
      </c>
      <c r="AD315" s="974">
        <v>0</v>
      </c>
      <c r="AE315" s="974">
        <v>0</v>
      </c>
      <c r="AF315" s="974">
        <v>0</v>
      </c>
      <c r="AG315" s="974">
        <v>0</v>
      </c>
      <c r="AH315" s="974">
        <v>0</v>
      </c>
      <c r="AI315" s="974">
        <v>0</v>
      </c>
      <c r="AJ315" s="974">
        <v>0</v>
      </c>
      <c r="AK315" s="974">
        <v>0</v>
      </c>
      <c r="AL315" s="974">
        <v>0</v>
      </c>
      <c r="AM315" s="974">
        <v>0</v>
      </c>
      <c r="AN315" s="974">
        <v>0</v>
      </c>
      <c r="AO315" s="974">
        <v>0</v>
      </c>
      <c r="AP315" s="974">
        <v>0</v>
      </c>
      <c r="AQ315" s="974">
        <v>0</v>
      </c>
      <c r="AR315" s="974">
        <v>-233829119.22999999</v>
      </c>
      <c r="AS315" s="974">
        <v>0</v>
      </c>
      <c r="AT315" s="974">
        <v>0</v>
      </c>
      <c r="AU315" s="974">
        <v>0</v>
      </c>
      <c r="AV315" s="974">
        <v>0</v>
      </c>
      <c r="AW315" s="1028">
        <v>0</v>
      </c>
      <c r="AX315" s="963"/>
      <c r="AY315" s="973">
        <v>0</v>
      </c>
      <c r="BB315" s="1030">
        <v>0</v>
      </c>
      <c r="BC315" s="1031">
        <v>0</v>
      </c>
    </row>
    <row r="316" spans="1:55">
      <c r="A316" s="963">
        <v>421</v>
      </c>
      <c r="B316" s="964">
        <v>396</v>
      </c>
      <c r="C316" s="963" t="s">
        <v>1287</v>
      </c>
      <c r="D316" s="1032" t="s">
        <v>1899</v>
      </c>
      <c r="E316" s="1026" t="s">
        <v>1900</v>
      </c>
      <c r="F316" s="1073" t="s">
        <v>1391</v>
      </c>
      <c r="G316" s="974">
        <v>0</v>
      </c>
      <c r="H316" s="974">
        <v>0</v>
      </c>
      <c r="I316" s="974">
        <v>0</v>
      </c>
      <c r="J316" s="974">
        <v>0</v>
      </c>
      <c r="K316" s="974">
        <v>0</v>
      </c>
      <c r="L316" s="974">
        <v>0</v>
      </c>
      <c r="M316" s="974">
        <v>0</v>
      </c>
      <c r="N316" s="974">
        <v>0</v>
      </c>
      <c r="O316" s="974">
        <v>0</v>
      </c>
      <c r="P316" s="974">
        <v>0</v>
      </c>
      <c r="Q316" s="974">
        <v>0</v>
      </c>
      <c r="R316" s="974">
        <v>0</v>
      </c>
      <c r="S316" s="974">
        <v>0</v>
      </c>
      <c r="T316" s="974">
        <v>0</v>
      </c>
      <c r="U316" s="974">
        <v>0</v>
      </c>
      <c r="V316" s="974">
        <v>0</v>
      </c>
      <c r="W316" s="974">
        <v>0</v>
      </c>
      <c r="X316" s="974">
        <v>0</v>
      </c>
      <c r="Y316" s="974">
        <v>0</v>
      </c>
      <c r="Z316" s="974">
        <v>0</v>
      </c>
      <c r="AA316" s="974">
        <v>0</v>
      </c>
      <c r="AB316" s="974">
        <v>0</v>
      </c>
      <c r="AC316" s="974">
        <v>0</v>
      </c>
      <c r="AD316" s="974">
        <v>0</v>
      </c>
      <c r="AE316" s="974">
        <v>0</v>
      </c>
      <c r="AF316" s="974">
        <v>0</v>
      </c>
      <c r="AG316" s="974">
        <v>0</v>
      </c>
      <c r="AH316" s="974">
        <v>0</v>
      </c>
      <c r="AI316" s="974">
        <v>0</v>
      </c>
      <c r="AJ316" s="974">
        <v>0</v>
      </c>
      <c r="AK316" s="974">
        <v>0</v>
      </c>
      <c r="AL316" s="974">
        <v>0</v>
      </c>
      <c r="AM316" s="974">
        <v>0</v>
      </c>
      <c r="AN316" s="974">
        <v>0</v>
      </c>
      <c r="AO316" s="974">
        <v>0</v>
      </c>
      <c r="AP316" s="974">
        <v>0</v>
      </c>
      <c r="AQ316" s="974">
        <v>0</v>
      </c>
      <c r="AR316" s="974">
        <v>0</v>
      </c>
      <c r="AS316" s="974">
        <v>0</v>
      </c>
      <c r="AT316" s="974">
        <v>0</v>
      </c>
      <c r="AU316" s="974">
        <v>0</v>
      </c>
      <c r="AV316" s="974">
        <v>0</v>
      </c>
      <c r="AW316" s="1028">
        <v>0</v>
      </c>
      <c r="AX316" s="963"/>
      <c r="AY316" s="973">
        <v>0</v>
      </c>
      <c r="BB316" s="1030">
        <v>0</v>
      </c>
      <c r="BC316" s="1031">
        <v>0</v>
      </c>
    </row>
    <row r="317" spans="1:55">
      <c r="A317" s="963">
        <v>422</v>
      </c>
      <c r="B317" s="964">
        <v>397</v>
      </c>
      <c r="C317" s="963" t="s">
        <v>1287</v>
      </c>
      <c r="D317" s="1032" t="s">
        <v>1901</v>
      </c>
      <c r="E317" s="1026" t="s">
        <v>1902</v>
      </c>
      <c r="F317" s="1073" t="s">
        <v>1391</v>
      </c>
      <c r="G317" s="974">
        <v>0</v>
      </c>
      <c r="H317" s="974">
        <v>0</v>
      </c>
      <c r="I317" s="974">
        <v>0</v>
      </c>
      <c r="J317" s="974">
        <v>0</v>
      </c>
      <c r="K317" s="974">
        <v>0</v>
      </c>
      <c r="L317" s="974">
        <v>0</v>
      </c>
      <c r="M317" s="974">
        <v>0</v>
      </c>
      <c r="N317" s="974">
        <v>0</v>
      </c>
      <c r="O317" s="974">
        <v>0</v>
      </c>
      <c r="P317" s="974">
        <v>2528462252.2600002</v>
      </c>
      <c r="Q317" s="974">
        <v>0</v>
      </c>
      <c r="R317" s="974">
        <v>0</v>
      </c>
      <c r="S317" s="974">
        <v>0</v>
      </c>
      <c r="T317" s="974">
        <v>0</v>
      </c>
      <c r="U317" s="974">
        <v>0</v>
      </c>
      <c r="V317" s="974">
        <v>0</v>
      </c>
      <c r="W317" s="974">
        <v>0</v>
      </c>
      <c r="X317" s="974">
        <v>0</v>
      </c>
      <c r="Y317" s="974">
        <v>0</v>
      </c>
      <c r="Z317" s="974">
        <v>0</v>
      </c>
      <c r="AA317" s="974">
        <v>0</v>
      </c>
      <c r="AB317" s="974">
        <v>0</v>
      </c>
      <c r="AC317" s="974">
        <v>0</v>
      </c>
      <c r="AD317" s="974">
        <v>0</v>
      </c>
      <c r="AE317" s="974">
        <v>0</v>
      </c>
      <c r="AF317" s="974">
        <v>0</v>
      </c>
      <c r="AG317" s="974">
        <v>0</v>
      </c>
      <c r="AH317" s="974">
        <v>0</v>
      </c>
      <c r="AI317" s="974">
        <v>0</v>
      </c>
      <c r="AJ317" s="974">
        <v>0</v>
      </c>
      <c r="AK317" s="1042">
        <v>150791055</v>
      </c>
      <c r="AL317" s="974">
        <v>0</v>
      </c>
      <c r="AM317" s="974">
        <v>0</v>
      </c>
      <c r="AN317" s="974">
        <v>0</v>
      </c>
      <c r="AO317" s="974">
        <v>0</v>
      </c>
      <c r="AP317" s="974">
        <v>0</v>
      </c>
      <c r="AQ317" s="974">
        <v>0</v>
      </c>
      <c r="AR317" s="974">
        <v>-2679253307.2600002</v>
      </c>
      <c r="AS317" s="974">
        <v>0</v>
      </c>
      <c r="AT317" s="974">
        <v>0</v>
      </c>
      <c r="AU317" s="974">
        <v>0</v>
      </c>
      <c r="AV317" s="974">
        <v>0</v>
      </c>
      <c r="AW317" s="1028">
        <v>0</v>
      </c>
      <c r="AX317" s="963"/>
      <c r="AY317" s="973">
        <v>0</v>
      </c>
      <c r="BB317" s="1030">
        <v>0</v>
      </c>
      <c r="BC317" s="1031">
        <v>0</v>
      </c>
    </row>
    <row r="318" spans="1:55">
      <c r="A318" s="963">
        <v>423</v>
      </c>
      <c r="B318" s="964">
        <v>398</v>
      </c>
      <c r="C318" s="963" t="s">
        <v>1287</v>
      </c>
      <c r="D318" s="1032" t="s">
        <v>1903</v>
      </c>
      <c r="E318" s="1026" t="s">
        <v>1904</v>
      </c>
      <c r="F318" s="1073" t="s">
        <v>1391</v>
      </c>
      <c r="G318" s="974">
        <v>0</v>
      </c>
      <c r="H318" s="974">
        <v>0</v>
      </c>
      <c r="I318" s="974">
        <v>0</v>
      </c>
      <c r="J318" s="974">
        <v>0</v>
      </c>
      <c r="K318" s="974">
        <v>0</v>
      </c>
      <c r="L318" s="974">
        <v>0</v>
      </c>
      <c r="M318" s="974">
        <v>0</v>
      </c>
      <c r="N318" s="974">
        <v>0</v>
      </c>
      <c r="O318" s="974">
        <v>0</v>
      </c>
      <c r="P318" s="974">
        <v>0</v>
      </c>
      <c r="Q318" s="974">
        <v>0</v>
      </c>
      <c r="R318" s="974">
        <v>0</v>
      </c>
      <c r="S318" s="974">
        <v>0</v>
      </c>
      <c r="T318" s="974">
        <v>0</v>
      </c>
      <c r="U318" s="974">
        <v>0</v>
      </c>
      <c r="V318" s="974">
        <v>0</v>
      </c>
      <c r="W318" s="974">
        <v>0</v>
      </c>
      <c r="X318" s="974">
        <v>0</v>
      </c>
      <c r="Y318" s="974">
        <v>0</v>
      </c>
      <c r="Z318" s="974">
        <v>0</v>
      </c>
      <c r="AA318" s="974">
        <v>0</v>
      </c>
      <c r="AB318" s="974">
        <v>0</v>
      </c>
      <c r="AC318" s="974">
        <v>0</v>
      </c>
      <c r="AD318" s="974">
        <v>0</v>
      </c>
      <c r="AE318" s="974">
        <v>0</v>
      </c>
      <c r="AF318" s="974">
        <v>0</v>
      </c>
      <c r="AG318" s="974">
        <v>0</v>
      </c>
      <c r="AH318" s="974">
        <v>0</v>
      </c>
      <c r="AI318" s="974">
        <v>0</v>
      </c>
      <c r="AJ318" s="974">
        <v>0</v>
      </c>
      <c r="AK318" s="974">
        <v>0</v>
      </c>
      <c r="AL318" s="974">
        <v>0</v>
      </c>
      <c r="AM318" s="974">
        <v>0</v>
      </c>
      <c r="AN318" s="974">
        <v>0</v>
      </c>
      <c r="AO318" s="974">
        <v>0</v>
      </c>
      <c r="AP318" s="974">
        <v>0</v>
      </c>
      <c r="AQ318" s="974">
        <v>0</v>
      </c>
      <c r="AR318" s="974">
        <v>0</v>
      </c>
      <c r="AS318" s="974">
        <v>0</v>
      </c>
      <c r="AT318" s="974">
        <v>0</v>
      </c>
      <c r="AU318" s="974">
        <v>0</v>
      </c>
      <c r="AV318" s="974">
        <v>0</v>
      </c>
      <c r="AW318" s="1028">
        <v>0</v>
      </c>
      <c r="AX318" s="963"/>
      <c r="AY318" s="973">
        <v>0</v>
      </c>
      <c r="BB318" s="1030">
        <v>0</v>
      </c>
      <c r="BC318" s="1031">
        <v>0</v>
      </c>
    </row>
    <row r="319" spans="1:55" s="1035" customFormat="1">
      <c r="A319" s="1035">
        <v>424</v>
      </c>
      <c r="B319" s="1036">
        <v>399</v>
      </c>
      <c r="C319" s="1035" t="s">
        <v>1287</v>
      </c>
      <c r="D319" s="1037" t="s">
        <v>1905</v>
      </c>
      <c r="E319" s="1038" t="s">
        <v>1904</v>
      </c>
      <c r="F319" s="1082" t="s">
        <v>1391</v>
      </c>
      <c r="G319" s="1040">
        <v>0</v>
      </c>
      <c r="H319" s="1040">
        <v>0</v>
      </c>
      <c r="I319" s="1040">
        <v>0</v>
      </c>
      <c r="J319" s="1040">
        <v>0</v>
      </c>
      <c r="K319" s="1040">
        <v>0</v>
      </c>
      <c r="L319" s="1040">
        <v>0</v>
      </c>
      <c r="M319" s="1040">
        <v>0</v>
      </c>
      <c r="N319" s="1040">
        <v>0</v>
      </c>
      <c r="O319" s="1040">
        <v>0</v>
      </c>
      <c r="P319" s="1040">
        <v>0</v>
      </c>
      <c r="Q319" s="1040">
        <v>0</v>
      </c>
      <c r="R319" s="1040">
        <v>0</v>
      </c>
      <c r="S319" s="1040">
        <v>0</v>
      </c>
      <c r="T319" s="1040">
        <v>0</v>
      </c>
      <c r="U319" s="1040">
        <v>0</v>
      </c>
      <c r="V319" s="1040">
        <v>0</v>
      </c>
      <c r="W319" s="1040">
        <v>0</v>
      </c>
      <c r="X319" s="1040">
        <v>0</v>
      </c>
      <c r="Y319" s="1040">
        <v>0</v>
      </c>
      <c r="Z319" s="1040">
        <v>0</v>
      </c>
      <c r="AA319" s="1040">
        <v>0</v>
      </c>
      <c r="AB319" s="1040">
        <v>0</v>
      </c>
      <c r="AC319" s="1040">
        <v>0</v>
      </c>
      <c r="AD319" s="1040">
        <v>0</v>
      </c>
      <c r="AE319" s="1040">
        <v>0</v>
      </c>
      <c r="AF319" s="1040">
        <v>0</v>
      </c>
      <c r="AG319" s="1040">
        <v>0</v>
      </c>
      <c r="AH319" s="1040">
        <v>0</v>
      </c>
      <c r="AI319" s="1040">
        <v>0</v>
      </c>
      <c r="AJ319" s="1040">
        <v>0</v>
      </c>
      <c r="AK319" s="1040">
        <v>0</v>
      </c>
      <c r="AL319" s="1040">
        <v>0</v>
      </c>
      <c r="AM319" s="1040">
        <v>0</v>
      </c>
      <c r="AN319" s="1040">
        <v>0</v>
      </c>
      <c r="AO319" s="1040">
        <v>0</v>
      </c>
      <c r="AP319" s="1040">
        <v>0</v>
      </c>
      <c r="AQ319" s="1040">
        <v>0</v>
      </c>
      <c r="AR319" s="1040">
        <v>0</v>
      </c>
      <c r="AS319" s="1040">
        <v>0</v>
      </c>
      <c r="AT319" s="1040">
        <v>0</v>
      </c>
      <c r="AU319" s="1040">
        <v>0</v>
      </c>
      <c r="AV319" s="1040">
        <v>0</v>
      </c>
      <c r="AW319" s="1028">
        <v>0</v>
      </c>
      <c r="AY319" s="1040">
        <v>0</v>
      </c>
      <c r="BB319" s="1030">
        <v>0</v>
      </c>
      <c r="BC319" s="1047">
        <v>0</v>
      </c>
    </row>
    <row r="320" spans="1:55">
      <c r="A320" s="963">
        <v>425</v>
      </c>
      <c r="B320" s="964">
        <v>400</v>
      </c>
      <c r="C320" s="963" t="s">
        <v>1287</v>
      </c>
      <c r="D320" s="1032" t="s">
        <v>1906</v>
      </c>
      <c r="E320" s="1026" t="s">
        <v>1907</v>
      </c>
      <c r="F320" s="1073" t="s">
        <v>1391</v>
      </c>
      <c r="G320" s="974">
        <v>0</v>
      </c>
      <c r="H320" s="974">
        <v>0</v>
      </c>
      <c r="I320" s="974">
        <v>0</v>
      </c>
      <c r="J320" s="974">
        <v>0</v>
      </c>
      <c r="K320" s="974">
        <v>0</v>
      </c>
      <c r="L320" s="974">
        <v>0</v>
      </c>
      <c r="M320" s="974">
        <v>0</v>
      </c>
      <c r="N320" s="974">
        <v>0</v>
      </c>
      <c r="O320" s="974">
        <v>0</v>
      </c>
      <c r="P320" s="974">
        <v>0</v>
      </c>
      <c r="Q320" s="974">
        <v>0</v>
      </c>
      <c r="R320" s="974">
        <v>0</v>
      </c>
      <c r="S320" s="974">
        <v>0</v>
      </c>
      <c r="T320" s="974">
        <v>0</v>
      </c>
      <c r="U320" s="974">
        <v>0</v>
      </c>
      <c r="V320" s="974">
        <v>0</v>
      </c>
      <c r="W320" s="974">
        <v>0</v>
      </c>
      <c r="X320" s="974">
        <v>0</v>
      </c>
      <c r="Y320" s="974">
        <v>0</v>
      </c>
      <c r="Z320" s="974">
        <v>0</v>
      </c>
      <c r="AA320" s="974">
        <v>0</v>
      </c>
      <c r="AB320" s="974">
        <v>0</v>
      </c>
      <c r="AC320" s="974">
        <v>0</v>
      </c>
      <c r="AD320" s="974">
        <v>0</v>
      </c>
      <c r="AE320" s="974">
        <v>0</v>
      </c>
      <c r="AF320" s="974">
        <v>0</v>
      </c>
      <c r="AG320" s="974">
        <v>0</v>
      </c>
      <c r="AH320" s="974">
        <v>0</v>
      </c>
      <c r="AI320" s="974">
        <v>0</v>
      </c>
      <c r="AJ320" s="974">
        <v>0</v>
      </c>
      <c r="AK320" s="974">
        <v>0</v>
      </c>
      <c r="AL320" s="974">
        <v>0</v>
      </c>
      <c r="AM320" s="974">
        <v>0</v>
      </c>
      <c r="AN320" s="974">
        <v>0</v>
      </c>
      <c r="AO320" s="974">
        <v>0</v>
      </c>
      <c r="AP320" s="974">
        <v>0</v>
      </c>
      <c r="AQ320" s="974">
        <v>0</v>
      </c>
      <c r="AR320" s="974">
        <v>0</v>
      </c>
      <c r="AS320" s="974">
        <v>0</v>
      </c>
      <c r="AT320" s="974">
        <v>0</v>
      </c>
      <c r="AU320" s="974">
        <v>0</v>
      </c>
      <c r="AV320" s="974">
        <v>0</v>
      </c>
      <c r="AW320" s="1028">
        <v>0</v>
      </c>
      <c r="AX320" s="963"/>
      <c r="AY320" s="973">
        <v>0</v>
      </c>
      <c r="BB320" s="1030">
        <v>0</v>
      </c>
      <c r="BC320" s="1031">
        <v>0</v>
      </c>
    </row>
    <row r="321" spans="1:55">
      <c r="A321" s="963">
        <v>426</v>
      </c>
      <c r="B321" s="964">
        <v>401</v>
      </c>
      <c r="C321" s="963" t="s">
        <v>1287</v>
      </c>
      <c r="D321" s="1032" t="s">
        <v>1908</v>
      </c>
      <c r="E321" s="1026" t="s">
        <v>1909</v>
      </c>
      <c r="F321" s="1027" t="s">
        <v>1391</v>
      </c>
      <c r="G321" s="974">
        <v>0</v>
      </c>
      <c r="H321" s="974">
        <v>0</v>
      </c>
      <c r="I321" s="974">
        <v>0</v>
      </c>
      <c r="J321" s="974">
        <v>0</v>
      </c>
      <c r="K321" s="974">
        <v>0</v>
      </c>
      <c r="L321" s="974">
        <v>0</v>
      </c>
      <c r="M321" s="974">
        <v>0</v>
      </c>
      <c r="N321" s="974">
        <v>0</v>
      </c>
      <c r="O321" s="974">
        <v>0</v>
      </c>
      <c r="P321" s="974">
        <v>0</v>
      </c>
      <c r="Q321" s="974">
        <v>0</v>
      </c>
      <c r="R321" s="974">
        <v>0</v>
      </c>
      <c r="S321" s="974">
        <v>0</v>
      </c>
      <c r="T321" s="974">
        <v>0</v>
      </c>
      <c r="U321" s="974">
        <v>0</v>
      </c>
      <c r="V321" s="974">
        <v>0</v>
      </c>
      <c r="W321" s="974">
        <v>0</v>
      </c>
      <c r="X321" s="974">
        <v>0</v>
      </c>
      <c r="Y321" s="974">
        <v>0</v>
      </c>
      <c r="Z321" s="974">
        <v>0</v>
      </c>
      <c r="AA321" s="974">
        <v>0</v>
      </c>
      <c r="AB321" s="974">
        <v>0</v>
      </c>
      <c r="AC321" s="974">
        <v>0</v>
      </c>
      <c r="AD321" s="974">
        <v>0</v>
      </c>
      <c r="AE321" s="974">
        <v>0</v>
      </c>
      <c r="AF321" s="974">
        <v>0</v>
      </c>
      <c r="AG321" s="974">
        <v>0</v>
      </c>
      <c r="AH321" s="974">
        <v>0</v>
      </c>
      <c r="AI321" s="974">
        <v>0</v>
      </c>
      <c r="AJ321" s="974">
        <v>0</v>
      </c>
      <c r="AK321" s="974">
        <v>0</v>
      </c>
      <c r="AL321" s="974">
        <v>0</v>
      </c>
      <c r="AM321" s="974">
        <v>0</v>
      </c>
      <c r="AN321" s="974">
        <v>0</v>
      </c>
      <c r="AO321" s="974">
        <v>0</v>
      </c>
      <c r="AP321" s="974">
        <v>0</v>
      </c>
      <c r="AQ321" s="974">
        <v>0</v>
      </c>
      <c r="AR321" s="974">
        <v>0</v>
      </c>
      <c r="AS321" s="974">
        <v>0</v>
      </c>
      <c r="AT321" s="974">
        <v>0</v>
      </c>
      <c r="AU321" s="974">
        <v>0</v>
      </c>
      <c r="AV321" s="974">
        <v>0</v>
      </c>
      <c r="AW321" s="1028">
        <v>0</v>
      </c>
      <c r="AX321" s="963"/>
      <c r="AY321" s="973">
        <v>0</v>
      </c>
      <c r="BB321" s="1030">
        <v>0</v>
      </c>
      <c r="BC321" s="1031">
        <v>0</v>
      </c>
    </row>
    <row r="322" spans="1:55" s="1035" customFormat="1">
      <c r="A322" s="1035">
        <v>427</v>
      </c>
      <c r="B322" s="1036">
        <v>402</v>
      </c>
      <c r="C322" s="1035" t="s">
        <v>1287</v>
      </c>
      <c r="D322" s="1037" t="s">
        <v>1910</v>
      </c>
      <c r="E322" s="1038" t="s">
        <v>1909</v>
      </c>
      <c r="F322" s="1039" t="s">
        <v>1391</v>
      </c>
      <c r="G322" s="1040">
        <v>0</v>
      </c>
      <c r="H322" s="1040">
        <v>0</v>
      </c>
      <c r="I322" s="1040">
        <v>0</v>
      </c>
      <c r="J322" s="1040">
        <v>0</v>
      </c>
      <c r="K322" s="1040">
        <v>0</v>
      </c>
      <c r="L322" s="1040">
        <v>0</v>
      </c>
      <c r="M322" s="1040">
        <v>0</v>
      </c>
      <c r="N322" s="1040">
        <v>0</v>
      </c>
      <c r="O322" s="1040">
        <v>0</v>
      </c>
      <c r="P322" s="1040">
        <v>0</v>
      </c>
      <c r="Q322" s="1040">
        <v>0</v>
      </c>
      <c r="R322" s="1040">
        <v>0</v>
      </c>
      <c r="S322" s="1040">
        <v>0</v>
      </c>
      <c r="T322" s="1040">
        <v>0</v>
      </c>
      <c r="U322" s="1040">
        <v>0</v>
      </c>
      <c r="V322" s="1040">
        <v>0</v>
      </c>
      <c r="W322" s="1040">
        <v>0</v>
      </c>
      <c r="X322" s="1040">
        <v>0</v>
      </c>
      <c r="Y322" s="1040">
        <v>0</v>
      </c>
      <c r="Z322" s="1040">
        <v>0</v>
      </c>
      <c r="AA322" s="1040">
        <v>0</v>
      </c>
      <c r="AB322" s="1040">
        <v>0</v>
      </c>
      <c r="AC322" s="1040">
        <v>0</v>
      </c>
      <c r="AD322" s="1040">
        <v>0</v>
      </c>
      <c r="AE322" s="1040">
        <v>0</v>
      </c>
      <c r="AF322" s="1040">
        <v>0</v>
      </c>
      <c r="AG322" s="1040">
        <v>0</v>
      </c>
      <c r="AH322" s="1040">
        <v>0</v>
      </c>
      <c r="AI322" s="1040">
        <v>0</v>
      </c>
      <c r="AJ322" s="1040">
        <v>0</v>
      </c>
      <c r="AK322" s="1040">
        <v>0</v>
      </c>
      <c r="AL322" s="1040">
        <v>0</v>
      </c>
      <c r="AM322" s="1040">
        <v>0</v>
      </c>
      <c r="AN322" s="1040">
        <v>0</v>
      </c>
      <c r="AO322" s="1040">
        <v>0</v>
      </c>
      <c r="AP322" s="1040">
        <v>0</v>
      </c>
      <c r="AQ322" s="1040">
        <v>0</v>
      </c>
      <c r="AR322" s="1040">
        <v>0</v>
      </c>
      <c r="AS322" s="1040">
        <v>0</v>
      </c>
      <c r="AT322" s="1040">
        <v>0</v>
      </c>
      <c r="AU322" s="1040">
        <v>0</v>
      </c>
      <c r="AV322" s="1040">
        <v>0</v>
      </c>
      <c r="AW322" s="1028">
        <v>0</v>
      </c>
      <c r="AY322" s="1040">
        <v>0</v>
      </c>
      <c r="BB322" s="1030">
        <v>0</v>
      </c>
      <c r="BC322" s="1047">
        <v>0</v>
      </c>
    </row>
    <row r="323" spans="1:55">
      <c r="A323" s="963">
        <v>428</v>
      </c>
      <c r="B323" s="964">
        <v>403</v>
      </c>
      <c r="C323" s="963" t="s">
        <v>1287</v>
      </c>
      <c r="D323" s="1032" t="s">
        <v>1911</v>
      </c>
      <c r="E323" s="1026" t="s">
        <v>1912</v>
      </c>
      <c r="F323" s="1027" t="s">
        <v>1391</v>
      </c>
      <c r="G323" s="974">
        <v>0</v>
      </c>
      <c r="H323" s="974">
        <v>0</v>
      </c>
      <c r="I323" s="974">
        <v>0</v>
      </c>
      <c r="J323" s="974">
        <v>0</v>
      </c>
      <c r="K323" s="974">
        <v>0</v>
      </c>
      <c r="L323" s="974">
        <v>0</v>
      </c>
      <c r="M323" s="974">
        <v>0</v>
      </c>
      <c r="N323" s="974">
        <v>0</v>
      </c>
      <c r="O323" s="974">
        <v>0</v>
      </c>
      <c r="P323" s="974">
        <v>0</v>
      </c>
      <c r="Q323" s="974">
        <v>0</v>
      </c>
      <c r="R323" s="974">
        <v>0</v>
      </c>
      <c r="S323" s="974">
        <v>0</v>
      </c>
      <c r="T323" s="974">
        <v>0</v>
      </c>
      <c r="U323" s="974">
        <v>0</v>
      </c>
      <c r="V323" s="974">
        <v>0</v>
      </c>
      <c r="W323" s="974">
        <v>0</v>
      </c>
      <c r="X323" s="974">
        <v>0</v>
      </c>
      <c r="Y323" s="974">
        <v>0</v>
      </c>
      <c r="Z323" s="974">
        <v>0</v>
      </c>
      <c r="AA323" s="974">
        <v>0</v>
      </c>
      <c r="AB323" s="974">
        <v>0</v>
      </c>
      <c r="AC323" s="974">
        <v>0</v>
      </c>
      <c r="AD323" s="974">
        <v>0</v>
      </c>
      <c r="AE323" s="974">
        <v>0</v>
      </c>
      <c r="AF323" s="974">
        <v>0</v>
      </c>
      <c r="AG323" s="974">
        <v>0</v>
      </c>
      <c r="AH323" s="974">
        <v>0</v>
      </c>
      <c r="AI323" s="974">
        <v>0</v>
      </c>
      <c r="AJ323" s="974">
        <v>0</v>
      </c>
      <c r="AK323" s="974">
        <v>0</v>
      </c>
      <c r="AL323" s="974">
        <v>0</v>
      </c>
      <c r="AM323" s="974">
        <v>0</v>
      </c>
      <c r="AN323" s="974">
        <v>0</v>
      </c>
      <c r="AO323" s="974">
        <v>0</v>
      </c>
      <c r="AP323" s="974">
        <v>0</v>
      </c>
      <c r="AQ323" s="974">
        <v>0</v>
      </c>
      <c r="AR323" s="974">
        <v>0</v>
      </c>
      <c r="AS323" s="974">
        <v>0</v>
      </c>
      <c r="AT323" s="974">
        <v>0</v>
      </c>
      <c r="AU323" s="974">
        <v>0</v>
      </c>
      <c r="AV323" s="974">
        <v>0</v>
      </c>
      <c r="AW323" s="1028">
        <v>0</v>
      </c>
      <c r="AX323" s="963"/>
      <c r="AY323" s="973">
        <v>0</v>
      </c>
      <c r="BB323" s="1030">
        <v>0</v>
      </c>
      <c r="BC323" s="1031">
        <v>0</v>
      </c>
    </row>
    <row r="324" spans="1:55">
      <c r="A324" s="963">
        <v>429</v>
      </c>
      <c r="B324" s="964">
        <v>404</v>
      </c>
      <c r="C324" s="963" t="s">
        <v>1287</v>
      </c>
      <c r="D324" s="1032" t="s">
        <v>1913</v>
      </c>
      <c r="E324" s="1026" t="s">
        <v>1914</v>
      </c>
      <c r="F324" s="1027" t="s">
        <v>1391</v>
      </c>
      <c r="G324" s="974">
        <v>433775</v>
      </c>
      <c r="H324" s="974">
        <v>0</v>
      </c>
      <c r="I324" s="974">
        <v>0</v>
      </c>
      <c r="J324" s="974">
        <v>0</v>
      </c>
      <c r="K324" s="974">
        <v>0</v>
      </c>
      <c r="L324" s="974">
        <v>0</v>
      </c>
      <c r="M324" s="974">
        <v>0</v>
      </c>
      <c r="N324" s="974">
        <v>0</v>
      </c>
      <c r="O324" s="974">
        <v>0</v>
      </c>
      <c r="P324" s="974">
        <v>0</v>
      </c>
      <c r="Q324" s="974">
        <v>0</v>
      </c>
      <c r="R324" s="974">
        <v>0</v>
      </c>
      <c r="S324" s="974">
        <v>0</v>
      </c>
      <c r="T324" s="974">
        <v>0</v>
      </c>
      <c r="U324" s="974">
        <v>0</v>
      </c>
      <c r="V324" s="974">
        <v>0</v>
      </c>
      <c r="W324" s="974">
        <v>0</v>
      </c>
      <c r="X324" s="974">
        <v>0</v>
      </c>
      <c r="Y324" s="974">
        <v>0</v>
      </c>
      <c r="Z324" s="974">
        <v>0</v>
      </c>
      <c r="AA324" s="974">
        <v>0</v>
      </c>
      <c r="AB324" s="974">
        <v>0</v>
      </c>
      <c r="AC324" s="974">
        <v>0</v>
      </c>
      <c r="AD324" s="974">
        <v>0</v>
      </c>
      <c r="AE324" s="974">
        <v>0</v>
      </c>
      <c r="AF324" s="974">
        <v>0</v>
      </c>
      <c r="AG324" s="974">
        <v>0</v>
      </c>
      <c r="AH324" s="974">
        <v>0</v>
      </c>
      <c r="AI324" s="974">
        <v>0</v>
      </c>
      <c r="AJ324" s="974">
        <v>0</v>
      </c>
      <c r="AK324" s="974">
        <v>0</v>
      </c>
      <c r="AL324" s="974">
        <v>0</v>
      </c>
      <c r="AM324" s="974">
        <v>0</v>
      </c>
      <c r="AN324" s="974">
        <v>0</v>
      </c>
      <c r="AO324" s="974">
        <v>0</v>
      </c>
      <c r="AP324" s="974">
        <v>0</v>
      </c>
      <c r="AQ324" s="974">
        <v>0</v>
      </c>
      <c r="AR324" s="974">
        <v>0</v>
      </c>
      <c r="AS324" s="974">
        <v>0</v>
      </c>
      <c r="AT324" s="974">
        <v>0</v>
      </c>
      <c r="AU324" s="974">
        <v>0</v>
      </c>
      <c r="AV324" s="974">
        <v>433775</v>
      </c>
      <c r="AW324" s="1028">
        <v>0</v>
      </c>
      <c r="AX324" s="963"/>
      <c r="AY324" s="973">
        <v>0</v>
      </c>
      <c r="BB324" s="1030">
        <v>433775</v>
      </c>
      <c r="BC324" s="1031">
        <v>433775</v>
      </c>
    </row>
    <row r="325" spans="1:55">
      <c r="A325" s="963">
        <v>430</v>
      </c>
      <c r="B325" s="964">
        <v>405</v>
      </c>
      <c r="C325" s="963" t="s">
        <v>1287</v>
      </c>
      <c r="D325" s="1032" t="s">
        <v>1915</v>
      </c>
      <c r="E325" s="1026" t="s">
        <v>1914</v>
      </c>
      <c r="F325" s="1027" t="s">
        <v>1391</v>
      </c>
      <c r="G325" s="974">
        <v>0</v>
      </c>
      <c r="H325" s="974">
        <v>0</v>
      </c>
      <c r="I325" s="974">
        <v>0</v>
      </c>
      <c r="J325" s="974">
        <v>0</v>
      </c>
      <c r="K325" s="974">
        <v>0</v>
      </c>
      <c r="L325" s="974">
        <v>0</v>
      </c>
      <c r="M325" s="974">
        <v>0</v>
      </c>
      <c r="N325" s="974">
        <v>0</v>
      </c>
      <c r="O325" s="974">
        <v>0</v>
      </c>
      <c r="P325" s="974">
        <v>0</v>
      </c>
      <c r="Q325" s="974">
        <v>0</v>
      </c>
      <c r="R325" s="974">
        <v>0</v>
      </c>
      <c r="S325" s="974">
        <v>0</v>
      </c>
      <c r="T325" s="974">
        <v>0</v>
      </c>
      <c r="U325" s="974">
        <v>0</v>
      </c>
      <c r="V325" s="974">
        <v>0</v>
      </c>
      <c r="W325" s="974">
        <v>0</v>
      </c>
      <c r="X325" s="974">
        <v>0</v>
      </c>
      <c r="Y325" s="974">
        <v>0</v>
      </c>
      <c r="Z325" s="974">
        <v>0</v>
      </c>
      <c r="AA325" s="974">
        <v>0</v>
      </c>
      <c r="AB325" s="974">
        <v>0</v>
      </c>
      <c r="AC325" s="974">
        <v>0</v>
      </c>
      <c r="AD325" s="974">
        <v>0</v>
      </c>
      <c r="AE325" s="974">
        <v>0</v>
      </c>
      <c r="AF325" s="974">
        <v>0</v>
      </c>
      <c r="AG325" s="974">
        <v>0</v>
      </c>
      <c r="AH325" s="974">
        <v>0</v>
      </c>
      <c r="AI325" s="974">
        <v>0</v>
      </c>
      <c r="AJ325" s="974">
        <v>0</v>
      </c>
      <c r="AK325" s="974">
        <v>0</v>
      </c>
      <c r="AL325" s="974">
        <v>0</v>
      </c>
      <c r="AM325" s="974">
        <v>0</v>
      </c>
      <c r="AN325" s="974">
        <v>0</v>
      </c>
      <c r="AO325" s="974">
        <v>0</v>
      </c>
      <c r="AP325" s="974">
        <v>0</v>
      </c>
      <c r="AQ325" s="974">
        <v>0</v>
      </c>
      <c r="AR325" s="974">
        <v>0</v>
      </c>
      <c r="AS325" s="974">
        <v>0</v>
      </c>
      <c r="AT325" s="974">
        <v>0</v>
      </c>
      <c r="AU325" s="974">
        <v>0</v>
      </c>
      <c r="AV325" s="974">
        <v>0</v>
      </c>
      <c r="AW325" s="1028">
        <v>0</v>
      </c>
      <c r="AX325" s="963"/>
      <c r="AY325" s="973">
        <v>0</v>
      </c>
      <c r="BB325" s="1030">
        <v>0</v>
      </c>
      <c r="BC325" s="1031">
        <v>0</v>
      </c>
    </row>
    <row r="326" spans="1:55">
      <c r="A326" s="963">
        <v>431</v>
      </c>
      <c r="B326" s="964">
        <v>406</v>
      </c>
      <c r="C326" s="963" t="s">
        <v>1287</v>
      </c>
      <c r="D326" s="1032" t="s">
        <v>1916</v>
      </c>
      <c r="E326" s="1026" t="s">
        <v>1917</v>
      </c>
      <c r="F326" s="1027" t="s">
        <v>1391</v>
      </c>
      <c r="G326" s="974">
        <v>39161060.945500001</v>
      </c>
      <c r="H326" s="974">
        <v>0</v>
      </c>
      <c r="I326" s="974">
        <v>0</v>
      </c>
      <c r="J326" s="974">
        <v>0</v>
      </c>
      <c r="K326" s="974">
        <v>0</v>
      </c>
      <c r="L326" s="974">
        <v>0</v>
      </c>
      <c r="M326" s="974">
        <v>0</v>
      </c>
      <c r="N326" s="974">
        <v>0</v>
      </c>
      <c r="O326" s="974">
        <v>0</v>
      </c>
      <c r="P326" s="974">
        <v>0</v>
      </c>
      <c r="Q326" s="974">
        <v>0</v>
      </c>
      <c r="R326" s="974">
        <v>0</v>
      </c>
      <c r="S326" s="974">
        <v>0</v>
      </c>
      <c r="T326" s="974">
        <v>0</v>
      </c>
      <c r="U326" s="974">
        <v>0</v>
      </c>
      <c r="V326" s="974">
        <v>0</v>
      </c>
      <c r="W326" s="974">
        <v>0</v>
      </c>
      <c r="X326" s="974">
        <v>0</v>
      </c>
      <c r="Y326" s="974">
        <v>0</v>
      </c>
      <c r="Z326" s="974">
        <v>0</v>
      </c>
      <c r="AA326" s="974">
        <v>0</v>
      </c>
      <c r="AB326" s="974">
        <v>0</v>
      </c>
      <c r="AC326" s="974">
        <v>0</v>
      </c>
      <c r="AD326" s="974">
        <v>0</v>
      </c>
      <c r="AE326" s="974">
        <v>0</v>
      </c>
      <c r="AF326" s="974">
        <v>0</v>
      </c>
      <c r="AG326" s="974">
        <v>0</v>
      </c>
      <c r="AH326" s="974">
        <v>0</v>
      </c>
      <c r="AI326" s="974">
        <v>0</v>
      </c>
      <c r="AJ326" s="974">
        <v>0</v>
      </c>
      <c r="AK326" s="974">
        <v>0</v>
      </c>
      <c r="AL326" s="974">
        <v>0</v>
      </c>
      <c r="AM326" s="974">
        <v>0</v>
      </c>
      <c r="AN326" s="974">
        <v>0</v>
      </c>
      <c r="AO326" s="974">
        <v>0</v>
      </c>
      <c r="AP326" s="974">
        <v>0</v>
      </c>
      <c r="AQ326" s="974">
        <v>0</v>
      </c>
      <c r="AR326" s="974">
        <v>0</v>
      </c>
      <c r="AS326" s="974">
        <v>0</v>
      </c>
      <c r="AT326" s="974">
        <v>0</v>
      </c>
      <c r="AU326" s="974">
        <v>0</v>
      </c>
      <c r="AV326" s="974">
        <v>39161060.945500001</v>
      </c>
      <c r="AW326" s="1028">
        <v>0</v>
      </c>
      <c r="AX326" s="963"/>
      <c r="AY326" s="973">
        <v>0</v>
      </c>
      <c r="BB326" s="1030">
        <v>39161060.945500001</v>
      </c>
      <c r="BC326" s="1031">
        <v>39161060.945500001</v>
      </c>
    </row>
    <row r="327" spans="1:55">
      <c r="A327" s="963">
        <v>432</v>
      </c>
      <c r="B327" s="964">
        <v>407</v>
      </c>
      <c r="C327" s="963" t="s">
        <v>1287</v>
      </c>
      <c r="D327" s="1032" t="s">
        <v>1918</v>
      </c>
      <c r="E327" s="1026" t="s">
        <v>1919</v>
      </c>
      <c r="F327" s="1027" t="s">
        <v>1391</v>
      </c>
      <c r="G327" s="974">
        <v>413896007.52450001</v>
      </c>
      <c r="H327" s="974">
        <v>0</v>
      </c>
      <c r="I327" s="974">
        <v>0</v>
      </c>
      <c r="J327" s="974">
        <v>0</v>
      </c>
      <c r="K327" s="974">
        <v>0</v>
      </c>
      <c r="L327" s="974">
        <v>0</v>
      </c>
      <c r="M327" s="974">
        <v>0</v>
      </c>
      <c r="N327" s="974">
        <v>0</v>
      </c>
      <c r="O327" s="974">
        <v>0</v>
      </c>
      <c r="P327" s="974">
        <v>-413896007.52450001</v>
      </c>
      <c r="Q327" s="974">
        <v>0</v>
      </c>
      <c r="R327" s="974">
        <v>0</v>
      </c>
      <c r="S327" s="974">
        <v>0</v>
      </c>
      <c r="T327" s="974">
        <v>0</v>
      </c>
      <c r="U327" s="974">
        <v>0</v>
      </c>
      <c r="V327" s="974">
        <v>0</v>
      </c>
      <c r="W327" s="974">
        <v>0</v>
      </c>
      <c r="X327" s="974">
        <v>0</v>
      </c>
      <c r="Y327" s="974">
        <v>0</v>
      </c>
      <c r="Z327" s="974">
        <v>0</v>
      </c>
      <c r="AA327" s="974">
        <v>0</v>
      </c>
      <c r="AB327" s="974">
        <v>0</v>
      </c>
      <c r="AC327" s="974">
        <v>0</v>
      </c>
      <c r="AD327" s="974">
        <v>0</v>
      </c>
      <c r="AE327" s="974">
        <v>0</v>
      </c>
      <c r="AF327" s="974">
        <v>0</v>
      </c>
      <c r="AG327" s="974">
        <v>0</v>
      </c>
      <c r="AH327" s="974">
        <v>0</v>
      </c>
      <c r="AI327" s="974">
        <v>0</v>
      </c>
      <c r="AJ327" s="974">
        <v>0</v>
      </c>
      <c r="AK327" s="974">
        <v>0</v>
      </c>
      <c r="AL327" s="974">
        <v>0</v>
      </c>
      <c r="AM327" s="974">
        <v>0</v>
      </c>
      <c r="AN327" s="974">
        <v>0</v>
      </c>
      <c r="AO327" s="974">
        <v>0</v>
      </c>
      <c r="AP327" s="974">
        <v>0</v>
      </c>
      <c r="AQ327" s="974">
        <v>0</v>
      </c>
      <c r="AR327" s="974">
        <v>0</v>
      </c>
      <c r="AS327" s="974">
        <v>0</v>
      </c>
      <c r="AT327" s="974">
        <v>0</v>
      </c>
      <c r="AU327" s="974">
        <v>0</v>
      </c>
      <c r="AV327" s="974">
        <v>0</v>
      </c>
      <c r="AW327" s="1028">
        <v>0</v>
      </c>
      <c r="AX327" s="963"/>
      <c r="AY327" s="973">
        <v>0</v>
      </c>
      <c r="BB327" s="1030">
        <v>0</v>
      </c>
      <c r="BC327" s="1031">
        <v>0</v>
      </c>
    </row>
    <row r="328" spans="1:55">
      <c r="A328" s="963">
        <v>433</v>
      </c>
      <c r="B328" s="964">
        <v>408</v>
      </c>
      <c r="C328" s="963" t="s">
        <v>1287</v>
      </c>
      <c r="D328" s="1032" t="s">
        <v>1920</v>
      </c>
      <c r="E328" s="1026" t="s">
        <v>1921</v>
      </c>
      <c r="F328" s="1027" t="s">
        <v>1391</v>
      </c>
      <c r="G328" s="974">
        <v>0</v>
      </c>
      <c r="H328" s="974">
        <v>0</v>
      </c>
      <c r="I328" s="974">
        <v>0</v>
      </c>
      <c r="J328" s="974">
        <v>0</v>
      </c>
      <c r="K328" s="974">
        <v>0</v>
      </c>
      <c r="L328" s="974">
        <v>0</v>
      </c>
      <c r="M328" s="974">
        <v>0</v>
      </c>
      <c r="N328" s="974">
        <v>0</v>
      </c>
      <c r="O328" s="974">
        <v>0</v>
      </c>
      <c r="P328" s="974">
        <v>0</v>
      </c>
      <c r="Q328" s="974">
        <v>0</v>
      </c>
      <c r="R328" s="974">
        <v>0</v>
      </c>
      <c r="S328" s="974">
        <v>0</v>
      </c>
      <c r="T328" s="974">
        <v>0</v>
      </c>
      <c r="U328" s="974">
        <v>0</v>
      </c>
      <c r="V328" s="974">
        <v>0</v>
      </c>
      <c r="W328" s="974">
        <v>0</v>
      </c>
      <c r="X328" s="974">
        <v>0</v>
      </c>
      <c r="Y328" s="974">
        <v>0</v>
      </c>
      <c r="Z328" s="974">
        <v>0</v>
      </c>
      <c r="AA328" s="974">
        <v>0</v>
      </c>
      <c r="AB328" s="974">
        <v>0</v>
      </c>
      <c r="AC328" s="974">
        <v>0</v>
      </c>
      <c r="AD328" s="974">
        <v>0</v>
      </c>
      <c r="AE328" s="974">
        <v>0</v>
      </c>
      <c r="AF328" s="974">
        <v>0</v>
      </c>
      <c r="AG328" s="974">
        <v>0</v>
      </c>
      <c r="AH328" s="974">
        <v>0</v>
      </c>
      <c r="AI328" s="974">
        <v>0</v>
      </c>
      <c r="AJ328" s="974">
        <v>0</v>
      </c>
      <c r="AK328" s="974">
        <v>0</v>
      </c>
      <c r="AL328" s="974">
        <v>0</v>
      </c>
      <c r="AM328" s="974">
        <v>0</v>
      </c>
      <c r="AN328" s="974">
        <v>0</v>
      </c>
      <c r="AO328" s="974">
        <v>0</v>
      </c>
      <c r="AP328" s="974">
        <v>0</v>
      </c>
      <c r="AQ328" s="974">
        <v>0</v>
      </c>
      <c r="AR328" s="974">
        <v>0</v>
      </c>
      <c r="AS328" s="974">
        <v>0</v>
      </c>
      <c r="AT328" s="974">
        <v>0</v>
      </c>
      <c r="AU328" s="974">
        <v>0</v>
      </c>
      <c r="AV328" s="974">
        <v>0</v>
      </c>
      <c r="AW328" s="1028">
        <v>0</v>
      </c>
      <c r="AX328" s="963"/>
      <c r="AY328" s="973">
        <v>0</v>
      </c>
      <c r="BB328" s="1030">
        <v>0</v>
      </c>
      <c r="BC328" s="1031">
        <v>0</v>
      </c>
    </row>
    <row r="329" spans="1:55">
      <c r="A329" s="963">
        <v>434</v>
      </c>
      <c r="B329" s="964">
        <v>409</v>
      </c>
      <c r="C329" s="963" t="s">
        <v>1287</v>
      </c>
      <c r="D329" s="1032" t="s">
        <v>1922</v>
      </c>
      <c r="E329" s="1026" t="s">
        <v>1923</v>
      </c>
      <c r="F329" s="1027" t="s">
        <v>1391</v>
      </c>
      <c r="G329" s="1042">
        <v>3486951.74</v>
      </c>
      <c r="H329" s="974">
        <v>0</v>
      </c>
      <c r="I329" s="974">
        <v>0</v>
      </c>
      <c r="J329" s="974">
        <v>0</v>
      </c>
      <c r="K329" s="974">
        <v>0</v>
      </c>
      <c r="L329" s="974">
        <v>0</v>
      </c>
      <c r="M329" s="974">
        <v>0</v>
      </c>
      <c r="N329" s="974">
        <v>0</v>
      </c>
      <c r="O329" s="974">
        <v>0</v>
      </c>
      <c r="P329" s="974">
        <v>0</v>
      </c>
      <c r="Q329" s="974">
        <v>0</v>
      </c>
      <c r="R329" s="974">
        <v>0</v>
      </c>
      <c r="S329" s="974">
        <v>0</v>
      </c>
      <c r="T329" s="974">
        <v>0</v>
      </c>
      <c r="U329" s="974">
        <v>0</v>
      </c>
      <c r="V329" s="974">
        <v>-3486951.74</v>
      </c>
      <c r="W329" s="974">
        <v>0</v>
      </c>
      <c r="X329" s="974">
        <v>0</v>
      </c>
      <c r="Y329" s="974">
        <v>0</v>
      </c>
      <c r="Z329" s="974">
        <v>0</v>
      </c>
      <c r="AA329" s="974">
        <v>0</v>
      </c>
      <c r="AB329" s="974">
        <v>0</v>
      </c>
      <c r="AC329" s="974">
        <v>0</v>
      </c>
      <c r="AD329" s="974">
        <v>0</v>
      </c>
      <c r="AE329" s="974">
        <v>0</v>
      </c>
      <c r="AF329" s="974">
        <v>0</v>
      </c>
      <c r="AG329" s="974">
        <v>0</v>
      </c>
      <c r="AH329" s="974">
        <v>0</v>
      </c>
      <c r="AI329" s="974">
        <v>0</v>
      </c>
      <c r="AJ329" s="974">
        <v>0</v>
      </c>
      <c r="AK329" s="974">
        <v>0</v>
      </c>
      <c r="AL329" s="974">
        <v>0</v>
      </c>
      <c r="AM329" s="974">
        <v>0</v>
      </c>
      <c r="AN329" s="974">
        <v>0</v>
      </c>
      <c r="AO329" s="974">
        <v>0</v>
      </c>
      <c r="AP329" s="974">
        <v>0</v>
      </c>
      <c r="AQ329" s="974">
        <v>0</v>
      </c>
      <c r="AR329" s="974">
        <v>0</v>
      </c>
      <c r="AS329" s="974">
        <v>0</v>
      </c>
      <c r="AT329" s="974">
        <v>0</v>
      </c>
      <c r="AU329" s="974">
        <v>0</v>
      </c>
      <c r="AV329" s="974">
        <v>0</v>
      </c>
      <c r="AW329" s="1028">
        <v>0</v>
      </c>
      <c r="AX329" s="963"/>
      <c r="AY329" s="973">
        <v>0</v>
      </c>
      <c r="BB329" s="1030">
        <v>0</v>
      </c>
      <c r="BC329" s="1031">
        <v>0</v>
      </c>
    </row>
    <row r="330" spans="1:55">
      <c r="A330" s="963">
        <v>435</v>
      </c>
      <c r="B330" s="964">
        <v>410</v>
      </c>
      <c r="C330" s="963" t="s">
        <v>1287</v>
      </c>
      <c r="D330" s="1032" t="s">
        <v>1924</v>
      </c>
      <c r="E330" s="1026" t="s">
        <v>1925</v>
      </c>
      <c r="F330" s="1027" t="s">
        <v>1391</v>
      </c>
      <c r="G330" s="974">
        <v>0</v>
      </c>
      <c r="H330" s="974">
        <v>0</v>
      </c>
      <c r="I330" s="974">
        <v>0</v>
      </c>
      <c r="J330" s="974">
        <v>0</v>
      </c>
      <c r="K330" s="974">
        <v>0</v>
      </c>
      <c r="L330" s="974">
        <v>0</v>
      </c>
      <c r="M330" s="974">
        <v>0</v>
      </c>
      <c r="N330" s="974">
        <v>0</v>
      </c>
      <c r="O330" s="974">
        <v>0</v>
      </c>
      <c r="P330" s="974">
        <v>0</v>
      </c>
      <c r="Q330" s="974">
        <v>0</v>
      </c>
      <c r="R330" s="974">
        <v>0</v>
      </c>
      <c r="S330" s="974">
        <v>0</v>
      </c>
      <c r="T330" s="974">
        <v>0</v>
      </c>
      <c r="U330" s="974">
        <v>0</v>
      </c>
      <c r="V330" s="974">
        <v>0</v>
      </c>
      <c r="W330" s="974">
        <v>0</v>
      </c>
      <c r="X330" s="974">
        <v>0</v>
      </c>
      <c r="Y330" s="974">
        <v>0</v>
      </c>
      <c r="Z330" s="974">
        <v>0</v>
      </c>
      <c r="AA330" s="974">
        <v>0</v>
      </c>
      <c r="AB330" s="974">
        <v>0</v>
      </c>
      <c r="AC330" s="974">
        <v>0</v>
      </c>
      <c r="AD330" s="974">
        <v>0</v>
      </c>
      <c r="AE330" s="974">
        <v>0</v>
      </c>
      <c r="AF330" s="974">
        <v>0</v>
      </c>
      <c r="AG330" s="974">
        <v>0</v>
      </c>
      <c r="AH330" s="974">
        <v>0</v>
      </c>
      <c r="AI330" s="974">
        <v>0</v>
      </c>
      <c r="AJ330" s="974">
        <v>0</v>
      </c>
      <c r="AK330" s="974">
        <v>0</v>
      </c>
      <c r="AL330" s="974">
        <v>0</v>
      </c>
      <c r="AM330" s="974">
        <v>0</v>
      </c>
      <c r="AN330" s="974">
        <v>0</v>
      </c>
      <c r="AO330" s="974">
        <v>0</v>
      </c>
      <c r="AP330" s="974">
        <v>0</v>
      </c>
      <c r="AQ330" s="974">
        <v>0</v>
      </c>
      <c r="AR330" s="974">
        <v>0</v>
      </c>
      <c r="AS330" s="974">
        <v>0</v>
      </c>
      <c r="AT330" s="974">
        <v>0</v>
      </c>
      <c r="AU330" s="974">
        <v>0</v>
      </c>
      <c r="AV330" s="974">
        <v>0</v>
      </c>
      <c r="AW330" s="1028">
        <v>0</v>
      </c>
      <c r="AX330" s="963"/>
      <c r="AY330" s="973">
        <v>0</v>
      </c>
      <c r="BB330" s="1030">
        <v>0</v>
      </c>
      <c r="BC330" s="1031">
        <v>0</v>
      </c>
    </row>
    <row r="331" spans="1:55">
      <c r="A331" s="963">
        <v>436</v>
      </c>
      <c r="B331" s="964">
        <v>411</v>
      </c>
      <c r="C331" s="963" t="s">
        <v>1287</v>
      </c>
      <c r="D331" s="1032" t="s">
        <v>1216</v>
      </c>
      <c r="E331" s="1026" t="s">
        <v>1217</v>
      </c>
      <c r="F331" s="1027" t="s">
        <v>1391</v>
      </c>
      <c r="G331" s="974">
        <v>0</v>
      </c>
      <c r="H331" s="974">
        <v>0</v>
      </c>
      <c r="I331" s="974">
        <v>0</v>
      </c>
      <c r="J331" s="974">
        <v>0</v>
      </c>
      <c r="K331" s="974">
        <v>0</v>
      </c>
      <c r="L331" s="974">
        <v>0</v>
      </c>
      <c r="M331" s="974">
        <v>0</v>
      </c>
      <c r="N331" s="974">
        <v>0</v>
      </c>
      <c r="O331" s="974">
        <v>0</v>
      </c>
      <c r="P331" s="974">
        <v>0</v>
      </c>
      <c r="Q331" s="974">
        <v>0</v>
      </c>
      <c r="R331" s="974">
        <v>0</v>
      </c>
      <c r="S331" s="974">
        <v>0</v>
      </c>
      <c r="T331" s="974">
        <v>0</v>
      </c>
      <c r="U331" s="974">
        <v>0</v>
      </c>
      <c r="V331" s="974">
        <v>0</v>
      </c>
      <c r="W331" s="974">
        <v>0</v>
      </c>
      <c r="X331" s="974">
        <v>0</v>
      </c>
      <c r="Y331" s="974">
        <v>0</v>
      </c>
      <c r="Z331" s="974">
        <v>0</v>
      </c>
      <c r="AA331" s="974">
        <v>0</v>
      </c>
      <c r="AB331" s="974">
        <v>0</v>
      </c>
      <c r="AC331" s="974">
        <v>0</v>
      </c>
      <c r="AD331" s="974">
        <v>0</v>
      </c>
      <c r="AE331" s="974">
        <v>0</v>
      </c>
      <c r="AF331" s="974">
        <v>0</v>
      </c>
      <c r="AG331" s="974">
        <v>0</v>
      </c>
      <c r="AH331" s="974">
        <v>0</v>
      </c>
      <c r="AI331" s="974">
        <v>0</v>
      </c>
      <c r="AJ331" s="974">
        <v>0</v>
      </c>
      <c r="AK331" s="974">
        <v>0</v>
      </c>
      <c r="AL331" s="974">
        <v>0</v>
      </c>
      <c r="AM331" s="974">
        <v>0</v>
      </c>
      <c r="AN331" s="974">
        <v>0</v>
      </c>
      <c r="AO331" s="974">
        <v>0</v>
      </c>
      <c r="AP331" s="974">
        <v>0</v>
      </c>
      <c r="AQ331" s="974">
        <v>0</v>
      </c>
      <c r="AR331" s="974">
        <v>0</v>
      </c>
      <c r="AS331" s="974">
        <v>0</v>
      </c>
      <c r="AT331" s="974">
        <v>0</v>
      </c>
      <c r="AU331" s="974">
        <v>0</v>
      </c>
      <c r="AV331" s="974">
        <v>0</v>
      </c>
      <c r="AW331" s="1028">
        <v>0</v>
      </c>
      <c r="AX331" s="963"/>
      <c r="AY331" s="973">
        <v>0</v>
      </c>
      <c r="BB331" s="1030">
        <v>0</v>
      </c>
      <c r="BC331" s="1031">
        <v>0</v>
      </c>
    </row>
    <row r="332" spans="1:55">
      <c r="A332" s="963">
        <v>437</v>
      </c>
      <c r="B332" s="964">
        <v>412</v>
      </c>
      <c r="C332" s="963" t="s">
        <v>1287</v>
      </c>
      <c r="D332" s="1032" t="s">
        <v>1218</v>
      </c>
      <c r="E332" s="1026" t="s">
        <v>1219</v>
      </c>
      <c r="F332" s="1027" t="s">
        <v>1391</v>
      </c>
      <c r="G332" s="974">
        <v>0</v>
      </c>
      <c r="H332" s="974">
        <v>0</v>
      </c>
      <c r="I332" s="974">
        <v>0</v>
      </c>
      <c r="J332" s="974">
        <v>0</v>
      </c>
      <c r="K332" s="974">
        <v>0</v>
      </c>
      <c r="L332" s="974">
        <v>0</v>
      </c>
      <c r="M332" s="974">
        <v>0</v>
      </c>
      <c r="N332" s="974">
        <v>0</v>
      </c>
      <c r="O332" s="974">
        <v>0</v>
      </c>
      <c r="P332" s="974">
        <v>0</v>
      </c>
      <c r="Q332" s="974">
        <v>0</v>
      </c>
      <c r="R332" s="974">
        <v>0</v>
      </c>
      <c r="S332" s="974">
        <v>0</v>
      </c>
      <c r="T332" s="974">
        <v>0</v>
      </c>
      <c r="U332" s="974">
        <v>0</v>
      </c>
      <c r="V332" s="974">
        <v>0</v>
      </c>
      <c r="W332" s="974">
        <v>0</v>
      </c>
      <c r="X332" s="974">
        <v>0</v>
      </c>
      <c r="Y332" s="974">
        <v>0</v>
      </c>
      <c r="Z332" s="974">
        <v>0</v>
      </c>
      <c r="AA332" s="974">
        <v>0</v>
      </c>
      <c r="AB332" s="974">
        <v>0</v>
      </c>
      <c r="AC332" s="974">
        <v>0</v>
      </c>
      <c r="AD332" s="974">
        <v>0</v>
      </c>
      <c r="AE332" s="974">
        <v>0</v>
      </c>
      <c r="AF332" s="974">
        <v>0</v>
      </c>
      <c r="AG332" s="974">
        <v>0</v>
      </c>
      <c r="AH332" s="974">
        <v>0</v>
      </c>
      <c r="AI332" s="974">
        <v>0</v>
      </c>
      <c r="AJ332" s="974">
        <v>0</v>
      </c>
      <c r="AK332" s="974">
        <v>0</v>
      </c>
      <c r="AL332" s="974">
        <v>0</v>
      </c>
      <c r="AM332" s="974">
        <v>0</v>
      </c>
      <c r="AN332" s="974">
        <v>0</v>
      </c>
      <c r="AO332" s="974">
        <v>0</v>
      </c>
      <c r="AP332" s="974">
        <v>0</v>
      </c>
      <c r="AQ332" s="974">
        <v>0</v>
      </c>
      <c r="AR332" s="974">
        <v>0</v>
      </c>
      <c r="AS332" s="974">
        <v>0</v>
      </c>
      <c r="AT332" s="974">
        <v>0</v>
      </c>
      <c r="AU332" s="974">
        <v>0</v>
      </c>
      <c r="AV332" s="974">
        <v>0</v>
      </c>
      <c r="AW332" s="1028">
        <v>0</v>
      </c>
      <c r="AX332" s="963"/>
      <c r="AY332" s="973">
        <v>0</v>
      </c>
      <c r="BB332" s="1030">
        <v>0</v>
      </c>
      <c r="BC332" s="1031">
        <v>0</v>
      </c>
    </row>
    <row r="333" spans="1:55">
      <c r="A333" s="963">
        <v>438</v>
      </c>
      <c r="B333" s="964">
        <v>413</v>
      </c>
      <c r="C333" s="963" t="s">
        <v>1287</v>
      </c>
      <c r="D333" s="1032" t="s">
        <v>1220</v>
      </c>
      <c r="E333" s="1026" t="s">
        <v>1221</v>
      </c>
      <c r="F333" s="1027" t="s">
        <v>1391</v>
      </c>
      <c r="G333" s="974">
        <v>0</v>
      </c>
      <c r="H333" s="974">
        <v>0</v>
      </c>
      <c r="I333" s="974">
        <v>0</v>
      </c>
      <c r="J333" s="974">
        <v>0</v>
      </c>
      <c r="K333" s="974">
        <v>0</v>
      </c>
      <c r="L333" s="974">
        <v>0</v>
      </c>
      <c r="M333" s="974">
        <v>0</v>
      </c>
      <c r="N333" s="974">
        <v>0</v>
      </c>
      <c r="O333" s="974">
        <v>0</v>
      </c>
      <c r="P333" s="974">
        <v>0</v>
      </c>
      <c r="Q333" s="974">
        <v>0</v>
      </c>
      <c r="R333" s="974">
        <v>0</v>
      </c>
      <c r="S333" s="974">
        <v>0</v>
      </c>
      <c r="T333" s="974">
        <v>0</v>
      </c>
      <c r="U333" s="974">
        <v>0</v>
      </c>
      <c r="V333" s="974">
        <v>0</v>
      </c>
      <c r="W333" s="974">
        <v>0</v>
      </c>
      <c r="X333" s="974">
        <v>0</v>
      </c>
      <c r="Y333" s="974">
        <v>0</v>
      </c>
      <c r="Z333" s="974">
        <v>0</v>
      </c>
      <c r="AA333" s="974">
        <v>0</v>
      </c>
      <c r="AB333" s="974">
        <v>0</v>
      </c>
      <c r="AC333" s="974">
        <v>0</v>
      </c>
      <c r="AD333" s="974">
        <v>0</v>
      </c>
      <c r="AE333" s="974">
        <v>0</v>
      </c>
      <c r="AF333" s="974">
        <v>0</v>
      </c>
      <c r="AG333" s="974">
        <v>0</v>
      </c>
      <c r="AH333" s="974">
        <v>0</v>
      </c>
      <c r="AI333" s="974">
        <v>0</v>
      </c>
      <c r="AJ333" s="974">
        <v>0</v>
      </c>
      <c r="AK333" s="974">
        <v>0</v>
      </c>
      <c r="AL333" s="974">
        <v>0</v>
      </c>
      <c r="AM333" s="974">
        <v>0</v>
      </c>
      <c r="AN333" s="974">
        <v>0</v>
      </c>
      <c r="AO333" s="974">
        <v>0</v>
      </c>
      <c r="AP333" s="974">
        <v>0</v>
      </c>
      <c r="AQ333" s="974">
        <v>0</v>
      </c>
      <c r="AR333" s="974">
        <v>0</v>
      </c>
      <c r="AS333" s="974">
        <v>0</v>
      </c>
      <c r="AT333" s="974">
        <v>0</v>
      </c>
      <c r="AU333" s="974">
        <v>0</v>
      </c>
      <c r="AV333" s="974">
        <v>0</v>
      </c>
      <c r="AW333" s="1028">
        <v>0</v>
      </c>
      <c r="AX333" s="963"/>
      <c r="AY333" s="973">
        <v>0</v>
      </c>
      <c r="BB333" s="1030">
        <v>0</v>
      </c>
      <c r="BC333" s="1031">
        <v>0</v>
      </c>
    </row>
    <row r="334" spans="1:55">
      <c r="A334" s="963">
        <v>439</v>
      </c>
      <c r="B334" s="964">
        <v>414</v>
      </c>
      <c r="C334" s="963" t="s">
        <v>1287</v>
      </c>
      <c r="D334" s="1032" t="s">
        <v>1926</v>
      </c>
      <c r="E334" s="1026" t="s">
        <v>1927</v>
      </c>
      <c r="F334" s="1027" t="s">
        <v>1391</v>
      </c>
      <c r="G334" s="974">
        <v>0</v>
      </c>
      <c r="H334" s="974">
        <v>0</v>
      </c>
      <c r="I334" s="974">
        <v>0</v>
      </c>
      <c r="J334" s="974">
        <v>0</v>
      </c>
      <c r="K334" s="974">
        <v>0</v>
      </c>
      <c r="L334" s="974">
        <v>0</v>
      </c>
      <c r="M334" s="974">
        <v>0</v>
      </c>
      <c r="N334" s="974">
        <v>0</v>
      </c>
      <c r="O334" s="974">
        <v>0</v>
      </c>
      <c r="P334" s="974">
        <v>0</v>
      </c>
      <c r="Q334" s="974">
        <v>0</v>
      </c>
      <c r="R334" s="974">
        <v>0</v>
      </c>
      <c r="S334" s="974">
        <v>0</v>
      </c>
      <c r="T334" s="974">
        <v>0</v>
      </c>
      <c r="U334" s="974">
        <v>0</v>
      </c>
      <c r="V334" s="974">
        <v>0</v>
      </c>
      <c r="W334" s="974">
        <v>0</v>
      </c>
      <c r="X334" s="974">
        <v>0</v>
      </c>
      <c r="Y334" s="974">
        <v>0</v>
      </c>
      <c r="Z334" s="974">
        <v>0</v>
      </c>
      <c r="AA334" s="974">
        <v>0</v>
      </c>
      <c r="AB334" s="974">
        <v>0</v>
      </c>
      <c r="AC334" s="974">
        <v>0</v>
      </c>
      <c r="AD334" s="974">
        <v>0</v>
      </c>
      <c r="AE334" s="974">
        <v>0</v>
      </c>
      <c r="AF334" s="974">
        <v>0</v>
      </c>
      <c r="AG334" s="974">
        <v>0</v>
      </c>
      <c r="AH334" s="974">
        <v>0</v>
      </c>
      <c r="AI334" s="974">
        <v>0</v>
      </c>
      <c r="AJ334" s="974">
        <v>0</v>
      </c>
      <c r="AK334" s="974">
        <v>0</v>
      </c>
      <c r="AL334" s="974">
        <v>0</v>
      </c>
      <c r="AM334" s="974">
        <v>0</v>
      </c>
      <c r="AN334" s="974">
        <v>0</v>
      </c>
      <c r="AO334" s="974">
        <v>0</v>
      </c>
      <c r="AP334" s="974">
        <v>0</v>
      </c>
      <c r="AQ334" s="974">
        <v>0</v>
      </c>
      <c r="AR334" s="974">
        <v>0</v>
      </c>
      <c r="AS334" s="974">
        <v>0</v>
      </c>
      <c r="AT334" s="974">
        <v>0</v>
      </c>
      <c r="AU334" s="974">
        <v>0</v>
      </c>
      <c r="AV334" s="974">
        <v>0</v>
      </c>
      <c r="AW334" s="1028">
        <v>0</v>
      </c>
      <c r="AX334" s="963"/>
      <c r="AY334" s="973">
        <v>0</v>
      </c>
      <c r="BB334" s="1030">
        <v>0</v>
      </c>
      <c r="BC334" s="1031">
        <v>0</v>
      </c>
    </row>
    <row r="335" spans="1:55">
      <c r="A335" s="963">
        <v>440</v>
      </c>
      <c r="B335" s="964">
        <v>415</v>
      </c>
      <c r="C335" s="963" t="s">
        <v>1287</v>
      </c>
      <c r="D335" s="1032" t="s">
        <v>1928</v>
      </c>
      <c r="E335" s="1026" t="s">
        <v>1929</v>
      </c>
      <c r="F335" s="1027" t="s">
        <v>1391</v>
      </c>
      <c r="G335" s="974">
        <v>0</v>
      </c>
      <c r="H335" s="974">
        <v>0</v>
      </c>
      <c r="I335" s="974">
        <v>0</v>
      </c>
      <c r="J335" s="974">
        <v>0</v>
      </c>
      <c r="K335" s="974">
        <v>0</v>
      </c>
      <c r="L335" s="974">
        <v>0</v>
      </c>
      <c r="M335" s="974">
        <v>0</v>
      </c>
      <c r="N335" s="974">
        <v>0</v>
      </c>
      <c r="O335" s="974">
        <v>0</v>
      </c>
      <c r="P335" s="974">
        <v>0</v>
      </c>
      <c r="Q335" s="974">
        <v>0</v>
      </c>
      <c r="R335" s="974">
        <v>0</v>
      </c>
      <c r="S335" s="974">
        <v>0</v>
      </c>
      <c r="T335" s="974">
        <v>0</v>
      </c>
      <c r="U335" s="974">
        <v>0</v>
      </c>
      <c r="V335" s="974">
        <v>0</v>
      </c>
      <c r="W335" s="974">
        <v>0</v>
      </c>
      <c r="X335" s="974">
        <v>0</v>
      </c>
      <c r="Y335" s="974">
        <v>0</v>
      </c>
      <c r="Z335" s="974">
        <v>0</v>
      </c>
      <c r="AA335" s="974">
        <v>0</v>
      </c>
      <c r="AB335" s="974">
        <v>0</v>
      </c>
      <c r="AC335" s="974">
        <v>0</v>
      </c>
      <c r="AD335" s="974">
        <v>0</v>
      </c>
      <c r="AE335" s="974">
        <v>0</v>
      </c>
      <c r="AF335" s="974">
        <v>0</v>
      </c>
      <c r="AG335" s="974">
        <v>0</v>
      </c>
      <c r="AH335" s="974">
        <v>0</v>
      </c>
      <c r="AI335" s="974">
        <v>0</v>
      </c>
      <c r="AJ335" s="974">
        <v>0</v>
      </c>
      <c r="AK335" s="974">
        <v>0</v>
      </c>
      <c r="AL335" s="974">
        <v>0</v>
      </c>
      <c r="AM335" s="974">
        <v>0</v>
      </c>
      <c r="AN335" s="974">
        <v>0</v>
      </c>
      <c r="AO335" s="974">
        <v>0</v>
      </c>
      <c r="AP335" s="974">
        <v>0</v>
      </c>
      <c r="AQ335" s="974">
        <v>0</v>
      </c>
      <c r="AR335" s="974">
        <v>0</v>
      </c>
      <c r="AS335" s="974">
        <v>0</v>
      </c>
      <c r="AT335" s="974">
        <v>0</v>
      </c>
      <c r="AU335" s="974">
        <v>0</v>
      </c>
      <c r="AV335" s="974">
        <v>0</v>
      </c>
      <c r="AW335" s="1028">
        <v>0</v>
      </c>
      <c r="AX335" s="963"/>
      <c r="AY335" s="973">
        <v>0</v>
      </c>
      <c r="BB335" s="1030">
        <v>0</v>
      </c>
      <c r="BC335" s="1031">
        <v>0</v>
      </c>
    </row>
    <row r="336" spans="1:55">
      <c r="A336" s="963">
        <v>441</v>
      </c>
      <c r="B336" s="964">
        <v>416</v>
      </c>
      <c r="C336" s="963" t="s">
        <v>1287</v>
      </c>
      <c r="D336" s="1032" t="s">
        <v>1930</v>
      </c>
      <c r="E336" s="1026" t="s">
        <v>1931</v>
      </c>
      <c r="F336" s="1027" t="s">
        <v>1391</v>
      </c>
      <c r="G336" s="974">
        <v>0</v>
      </c>
      <c r="H336" s="974">
        <v>0</v>
      </c>
      <c r="I336" s="974">
        <v>0</v>
      </c>
      <c r="J336" s="974">
        <v>0</v>
      </c>
      <c r="K336" s="974">
        <v>0</v>
      </c>
      <c r="L336" s="974">
        <v>0</v>
      </c>
      <c r="M336" s="974">
        <v>0</v>
      </c>
      <c r="N336" s="974">
        <v>0</v>
      </c>
      <c r="O336" s="974">
        <v>0</v>
      </c>
      <c r="P336" s="974">
        <v>0</v>
      </c>
      <c r="Q336" s="974">
        <v>0</v>
      </c>
      <c r="R336" s="974">
        <v>0</v>
      </c>
      <c r="S336" s="974">
        <v>0</v>
      </c>
      <c r="T336" s="974">
        <v>0</v>
      </c>
      <c r="U336" s="974">
        <v>0</v>
      </c>
      <c r="V336" s="974">
        <v>0</v>
      </c>
      <c r="W336" s="974">
        <v>0</v>
      </c>
      <c r="X336" s="974">
        <v>0</v>
      </c>
      <c r="Y336" s="974">
        <v>0</v>
      </c>
      <c r="Z336" s="974">
        <v>0</v>
      </c>
      <c r="AA336" s="974">
        <v>0</v>
      </c>
      <c r="AB336" s="974">
        <v>0</v>
      </c>
      <c r="AC336" s="974">
        <v>0</v>
      </c>
      <c r="AD336" s="974">
        <v>0</v>
      </c>
      <c r="AE336" s="974">
        <v>0</v>
      </c>
      <c r="AF336" s="974">
        <v>0</v>
      </c>
      <c r="AG336" s="974">
        <v>0</v>
      </c>
      <c r="AH336" s="974">
        <v>0</v>
      </c>
      <c r="AI336" s="974">
        <v>0</v>
      </c>
      <c r="AJ336" s="974">
        <v>0</v>
      </c>
      <c r="AK336" s="974">
        <v>0</v>
      </c>
      <c r="AL336" s="974">
        <v>0</v>
      </c>
      <c r="AM336" s="974">
        <v>0</v>
      </c>
      <c r="AN336" s="974">
        <v>0</v>
      </c>
      <c r="AO336" s="974">
        <v>0</v>
      </c>
      <c r="AP336" s="974">
        <v>0</v>
      </c>
      <c r="AQ336" s="974">
        <v>0</v>
      </c>
      <c r="AR336" s="974">
        <v>0</v>
      </c>
      <c r="AS336" s="974">
        <v>0</v>
      </c>
      <c r="AT336" s="974">
        <v>0</v>
      </c>
      <c r="AU336" s="974">
        <v>0</v>
      </c>
      <c r="AV336" s="974">
        <v>0</v>
      </c>
      <c r="AW336" s="1028">
        <v>0</v>
      </c>
      <c r="AX336" s="963"/>
      <c r="AY336" s="973">
        <v>0</v>
      </c>
      <c r="BB336" s="1030">
        <v>0</v>
      </c>
      <c r="BC336" s="1031">
        <v>0</v>
      </c>
    </row>
    <row r="337" spans="1:55">
      <c r="A337" s="963">
        <v>442</v>
      </c>
      <c r="B337" s="964">
        <v>417</v>
      </c>
      <c r="C337" s="963" t="s">
        <v>1287</v>
      </c>
      <c r="D337" s="1032" t="s">
        <v>1932</v>
      </c>
      <c r="E337" s="1026" t="s">
        <v>1933</v>
      </c>
      <c r="F337" s="1073" t="s">
        <v>1391</v>
      </c>
      <c r="G337" s="974">
        <v>0</v>
      </c>
      <c r="H337" s="974">
        <v>0</v>
      </c>
      <c r="I337" s="974">
        <v>0</v>
      </c>
      <c r="J337" s="974">
        <v>0</v>
      </c>
      <c r="K337" s="974">
        <v>0</v>
      </c>
      <c r="L337" s="974">
        <v>0</v>
      </c>
      <c r="M337" s="974">
        <v>0</v>
      </c>
      <c r="N337" s="974">
        <v>0</v>
      </c>
      <c r="O337" s="974">
        <v>0</v>
      </c>
      <c r="P337" s="974">
        <v>0</v>
      </c>
      <c r="Q337" s="974">
        <v>0</v>
      </c>
      <c r="R337" s="974">
        <v>0</v>
      </c>
      <c r="S337" s="974">
        <v>0</v>
      </c>
      <c r="T337" s="974">
        <v>0</v>
      </c>
      <c r="U337" s="974">
        <v>0</v>
      </c>
      <c r="V337" s="974">
        <v>0</v>
      </c>
      <c r="W337" s="974">
        <v>0</v>
      </c>
      <c r="X337" s="974">
        <v>0</v>
      </c>
      <c r="Y337" s="974">
        <v>0</v>
      </c>
      <c r="Z337" s="974">
        <v>0</v>
      </c>
      <c r="AA337" s="974">
        <v>0</v>
      </c>
      <c r="AB337" s="974">
        <v>0</v>
      </c>
      <c r="AC337" s="974">
        <v>0</v>
      </c>
      <c r="AD337" s="974">
        <v>0</v>
      </c>
      <c r="AE337" s="974">
        <v>0</v>
      </c>
      <c r="AF337" s="974">
        <v>0</v>
      </c>
      <c r="AG337" s="974">
        <v>0</v>
      </c>
      <c r="AH337" s="974">
        <v>0</v>
      </c>
      <c r="AI337" s="974">
        <v>0</v>
      </c>
      <c r="AJ337" s="974">
        <v>0</v>
      </c>
      <c r="AK337" s="974">
        <v>0</v>
      </c>
      <c r="AL337" s="974">
        <v>0</v>
      </c>
      <c r="AM337" s="974">
        <v>0</v>
      </c>
      <c r="AN337" s="974">
        <v>0</v>
      </c>
      <c r="AO337" s="974">
        <v>0</v>
      </c>
      <c r="AP337" s="974">
        <v>0</v>
      </c>
      <c r="AQ337" s="974">
        <v>0</v>
      </c>
      <c r="AR337" s="974">
        <v>0</v>
      </c>
      <c r="AS337" s="974">
        <v>0</v>
      </c>
      <c r="AT337" s="974">
        <v>0</v>
      </c>
      <c r="AU337" s="974">
        <v>0</v>
      </c>
      <c r="AV337" s="974">
        <v>0</v>
      </c>
      <c r="AW337" s="1028">
        <v>0</v>
      </c>
      <c r="AX337" s="963"/>
      <c r="AY337" s="973">
        <v>0</v>
      </c>
      <c r="BB337" s="1030">
        <v>0</v>
      </c>
      <c r="BC337" s="1031">
        <v>0</v>
      </c>
    </row>
    <row r="338" spans="1:55">
      <c r="A338" s="963">
        <v>443</v>
      </c>
      <c r="B338" s="964">
        <v>418</v>
      </c>
      <c r="C338" s="963" t="s">
        <v>1287</v>
      </c>
      <c r="D338" s="1032" t="s">
        <v>1934</v>
      </c>
      <c r="E338" s="1026" t="s">
        <v>1935</v>
      </c>
      <c r="F338" s="1073" t="s">
        <v>1391</v>
      </c>
      <c r="G338" s="974">
        <v>0</v>
      </c>
      <c r="H338" s="974">
        <v>0</v>
      </c>
      <c r="I338" s="974">
        <v>0</v>
      </c>
      <c r="J338" s="974">
        <v>0</v>
      </c>
      <c r="K338" s="974">
        <v>0</v>
      </c>
      <c r="L338" s="974">
        <v>0</v>
      </c>
      <c r="M338" s="974">
        <v>0</v>
      </c>
      <c r="N338" s="974">
        <v>0</v>
      </c>
      <c r="O338" s="974">
        <v>0</v>
      </c>
      <c r="P338" s="974">
        <v>0</v>
      </c>
      <c r="Q338" s="974">
        <v>0</v>
      </c>
      <c r="R338" s="974">
        <v>0</v>
      </c>
      <c r="S338" s="974">
        <v>0</v>
      </c>
      <c r="T338" s="974">
        <v>0</v>
      </c>
      <c r="U338" s="974">
        <v>0</v>
      </c>
      <c r="V338" s="974">
        <v>0</v>
      </c>
      <c r="W338" s="974">
        <v>0</v>
      </c>
      <c r="X338" s="974">
        <v>0</v>
      </c>
      <c r="Y338" s="974">
        <v>0</v>
      </c>
      <c r="Z338" s="974">
        <v>0</v>
      </c>
      <c r="AA338" s="974">
        <v>0</v>
      </c>
      <c r="AB338" s="974">
        <v>0</v>
      </c>
      <c r="AC338" s="974">
        <v>0</v>
      </c>
      <c r="AD338" s="974">
        <v>0</v>
      </c>
      <c r="AE338" s="974">
        <v>0</v>
      </c>
      <c r="AF338" s="974">
        <v>0</v>
      </c>
      <c r="AG338" s="974">
        <v>0</v>
      </c>
      <c r="AH338" s="974">
        <v>0</v>
      </c>
      <c r="AI338" s="974">
        <v>0</v>
      </c>
      <c r="AJ338" s="974">
        <v>0</v>
      </c>
      <c r="AK338" s="974">
        <v>0</v>
      </c>
      <c r="AL338" s="974">
        <v>0</v>
      </c>
      <c r="AM338" s="974">
        <v>0</v>
      </c>
      <c r="AN338" s="974">
        <v>0</v>
      </c>
      <c r="AO338" s="974">
        <v>0</v>
      </c>
      <c r="AP338" s="974">
        <v>0</v>
      </c>
      <c r="AQ338" s="974">
        <v>0</v>
      </c>
      <c r="AR338" s="974">
        <v>0</v>
      </c>
      <c r="AS338" s="974">
        <v>0</v>
      </c>
      <c r="AT338" s="974">
        <v>0</v>
      </c>
      <c r="AU338" s="974">
        <v>0</v>
      </c>
      <c r="AV338" s="974">
        <v>0</v>
      </c>
      <c r="AW338" s="1028">
        <v>0</v>
      </c>
      <c r="AX338" s="963"/>
      <c r="AY338" s="973">
        <v>0</v>
      </c>
      <c r="BB338" s="1030">
        <v>0</v>
      </c>
      <c r="BC338" s="1031">
        <v>0</v>
      </c>
    </row>
    <row r="339" spans="1:55">
      <c r="A339" s="963">
        <v>444</v>
      </c>
      <c r="B339" s="964">
        <v>419</v>
      </c>
      <c r="C339" s="963" t="s">
        <v>1287</v>
      </c>
      <c r="D339" s="1032" t="s">
        <v>1936</v>
      </c>
      <c r="E339" s="1026" t="s">
        <v>9</v>
      </c>
      <c r="F339" s="1073" t="s">
        <v>1391</v>
      </c>
      <c r="G339" s="1042">
        <v>678612.81</v>
      </c>
      <c r="H339" s="974">
        <v>0</v>
      </c>
      <c r="I339" s="974">
        <v>0</v>
      </c>
      <c r="J339" s="974">
        <v>0</v>
      </c>
      <c r="K339" s="974">
        <v>0</v>
      </c>
      <c r="L339" s="974">
        <v>0</v>
      </c>
      <c r="M339" s="974">
        <v>0</v>
      </c>
      <c r="N339" s="974">
        <v>0</v>
      </c>
      <c r="O339" s="974">
        <v>0</v>
      </c>
      <c r="P339" s="974">
        <v>0</v>
      </c>
      <c r="Q339" s="974">
        <v>0</v>
      </c>
      <c r="R339" s="974">
        <v>0</v>
      </c>
      <c r="S339" s="974">
        <v>0</v>
      </c>
      <c r="T339" s="974">
        <v>0</v>
      </c>
      <c r="U339" s="974">
        <v>0</v>
      </c>
      <c r="V339" s="974">
        <v>0</v>
      </c>
      <c r="W339" s="974">
        <v>0</v>
      </c>
      <c r="X339" s="974">
        <v>0</v>
      </c>
      <c r="Y339" s="974">
        <v>0</v>
      </c>
      <c r="Z339" s="974">
        <v>0</v>
      </c>
      <c r="AA339" s="974">
        <v>0</v>
      </c>
      <c r="AB339" s="974">
        <v>0</v>
      </c>
      <c r="AC339" s="974">
        <v>0</v>
      </c>
      <c r="AD339" s="974">
        <v>0</v>
      </c>
      <c r="AE339" s="974">
        <v>0</v>
      </c>
      <c r="AF339" s="974">
        <v>0</v>
      </c>
      <c r="AG339" s="974">
        <v>0</v>
      </c>
      <c r="AH339" s="974">
        <v>0</v>
      </c>
      <c r="AI339" s="974">
        <v>0</v>
      </c>
      <c r="AJ339" s="974">
        <v>0</v>
      </c>
      <c r="AK339" s="974">
        <v>0</v>
      </c>
      <c r="AL339" s="974">
        <v>0</v>
      </c>
      <c r="AM339" s="974">
        <v>0</v>
      </c>
      <c r="AN339" s="974">
        <v>0</v>
      </c>
      <c r="AO339" s="974">
        <v>0</v>
      </c>
      <c r="AP339" s="974">
        <v>0</v>
      </c>
      <c r="AQ339" s="974">
        <v>0</v>
      </c>
      <c r="AR339" s="974">
        <v>0</v>
      </c>
      <c r="AS339" s="974">
        <v>0</v>
      </c>
      <c r="AT339" s="974">
        <v>0</v>
      </c>
      <c r="AU339" s="974">
        <v>0</v>
      </c>
      <c r="AV339" s="974">
        <v>678612.81</v>
      </c>
      <c r="AW339" s="1028">
        <v>0</v>
      </c>
      <c r="AX339" s="963"/>
      <c r="AY339" s="973">
        <v>-678613</v>
      </c>
      <c r="BB339" s="1030">
        <v>678612.81</v>
      </c>
      <c r="BC339" s="1031">
        <v>-0.18999999994412065</v>
      </c>
    </row>
    <row r="340" spans="1:55">
      <c r="A340" s="963">
        <v>445</v>
      </c>
      <c r="B340" s="964">
        <v>420</v>
      </c>
      <c r="C340" s="963" t="s">
        <v>1287</v>
      </c>
      <c r="D340" s="1032" t="s">
        <v>1937</v>
      </c>
      <c r="E340" s="1026" t="s">
        <v>1938</v>
      </c>
      <c r="F340" s="1073" t="s">
        <v>1391</v>
      </c>
      <c r="G340" s="974">
        <v>20144749</v>
      </c>
      <c r="H340" s="974">
        <v>0</v>
      </c>
      <c r="I340" s="974">
        <v>0</v>
      </c>
      <c r="J340" s="974">
        <v>0</v>
      </c>
      <c r="K340" s="974">
        <v>197885</v>
      </c>
      <c r="L340" s="974">
        <v>0</v>
      </c>
      <c r="M340" s="974">
        <v>0</v>
      </c>
      <c r="N340" s="1043">
        <v>183457153</v>
      </c>
      <c r="O340" s="974">
        <v>0</v>
      </c>
      <c r="P340" s="974">
        <v>0</v>
      </c>
      <c r="Q340" s="974">
        <v>0</v>
      </c>
      <c r="R340" s="974">
        <v>0</v>
      </c>
      <c r="S340" s="974">
        <v>0</v>
      </c>
      <c r="T340" s="974">
        <v>0</v>
      </c>
      <c r="U340" s="974">
        <v>0</v>
      </c>
      <c r="V340" s="974">
        <v>0</v>
      </c>
      <c r="W340" s="974">
        <v>0</v>
      </c>
      <c r="X340" s="974">
        <v>0</v>
      </c>
      <c r="Y340" s="974">
        <v>0</v>
      </c>
      <c r="Z340" s="974">
        <v>0</v>
      </c>
      <c r="AA340" s="974">
        <v>0</v>
      </c>
      <c r="AB340" s="974">
        <v>0</v>
      </c>
      <c r="AC340" s="974">
        <v>0</v>
      </c>
      <c r="AD340" s="974">
        <v>0</v>
      </c>
      <c r="AE340" s="974">
        <v>0</v>
      </c>
      <c r="AF340" s="1042">
        <v>-197885</v>
      </c>
      <c r="AG340" s="974">
        <v>0</v>
      </c>
      <c r="AH340" s="974">
        <v>0</v>
      </c>
      <c r="AI340" s="974">
        <v>0</v>
      </c>
      <c r="AJ340" s="974">
        <v>0</v>
      </c>
      <c r="AK340" s="1042">
        <v>-150791055</v>
      </c>
      <c r="AL340" s="974">
        <v>0</v>
      </c>
      <c r="AM340" s="974">
        <v>0</v>
      </c>
      <c r="AN340" s="974">
        <v>0</v>
      </c>
      <c r="AO340" s="974">
        <v>0</v>
      </c>
      <c r="AP340" s="974">
        <v>0</v>
      </c>
      <c r="AQ340" s="974">
        <v>0</v>
      </c>
      <c r="AR340" s="974">
        <v>0</v>
      </c>
      <c r="AS340" s="974">
        <v>0</v>
      </c>
      <c r="AT340" s="974">
        <v>0</v>
      </c>
      <c r="AU340" s="974">
        <v>0</v>
      </c>
      <c r="AV340" s="974">
        <v>52810847</v>
      </c>
      <c r="AW340" s="1028">
        <v>0</v>
      </c>
      <c r="AX340" s="963"/>
      <c r="AY340" s="973">
        <v>-92083184.670000002</v>
      </c>
      <c r="AZ340" s="1083">
        <v>321215</v>
      </c>
      <c r="BB340" s="1030">
        <v>52489632</v>
      </c>
      <c r="BC340" s="1031">
        <v>-39593552.670000002</v>
      </c>
    </row>
    <row r="341" spans="1:55" s="1035" customFormat="1">
      <c r="A341" s="1035">
        <v>446</v>
      </c>
      <c r="B341" s="1036">
        <v>421</v>
      </c>
      <c r="C341" s="1035" t="s">
        <v>1287</v>
      </c>
      <c r="D341" s="1037" t="s">
        <v>1939</v>
      </c>
      <c r="E341" s="1038" t="s">
        <v>1938</v>
      </c>
      <c r="F341" s="1082" t="s">
        <v>1391</v>
      </c>
      <c r="G341" s="1040">
        <v>0</v>
      </c>
      <c r="H341" s="1040">
        <v>0</v>
      </c>
      <c r="I341" s="1040">
        <v>0</v>
      </c>
      <c r="J341" s="1040">
        <v>0</v>
      </c>
      <c r="K341" s="1040">
        <v>0</v>
      </c>
      <c r="L341" s="1040">
        <v>0</v>
      </c>
      <c r="M341" s="1040">
        <v>0</v>
      </c>
      <c r="N341" s="1040">
        <v>0</v>
      </c>
      <c r="O341" s="1040">
        <v>0</v>
      </c>
      <c r="P341" s="1040">
        <v>0</v>
      </c>
      <c r="Q341" s="1040">
        <v>0</v>
      </c>
      <c r="R341" s="1040">
        <v>0</v>
      </c>
      <c r="S341" s="1040">
        <v>0</v>
      </c>
      <c r="T341" s="1040">
        <v>0</v>
      </c>
      <c r="U341" s="1040">
        <v>0</v>
      </c>
      <c r="V341" s="1040">
        <v>0</v>
      </c>
      <c r="W341" s="1040">
        <v>0</v>
      </c>
      <c r="X341" s="1040">
        <v>0</v>
      </c>
      <c r="Y341" s="1040">
        <v>0</v>
      </c>
      <c r="Z341" s="1040">
        <v>0</v>
      </c>
      <c r="AA341" s="1040">
        <v>0</v>
      </c>
      <c r="AB341" s="1040">
        <v>0</v>
      </c>
      <c r="AC341" s="1040">
        <v>0</v>
      </c>
      <c r="AD341" s="1040">
        <v>0</v>
      </c>
      <c r="AE341" s="1040">
        <v>0</v>
      </c>
      <c r="AF341" s="1040">
        <v>0</v>
      </c>
      <c r="AG341" s="1040">
        <v>0</v>
      </c>
      <c r="AH341" s="1040">
        <v>0</v>
      </c>
      <c r="AI341" s="1040">
        <v>0</v>
      </c>
      <c r="AJ341" s="1040">
        <v>0</v>
      </c>
      <c r="AK341" s="1040">
        <v>0</v>
      </c>
      <c r="AL341" s="1040">
        <v>0</v>
      </c>
      <c r="AM341" s="1040">
        <v>0</v>
      </c>
      <c r="AN341" s="1040">
        <v>0</v>
      </c>
      <c r="AO341" s="1040">
        <v>0</v>
      </c>
      <c r="AP341" s="1040">
        <v>0</v>
      </c>
      <c r="AQ341" s="1040">
        <v>0</v>
      </c>
      <c r="AR341" s="1040">
        <v>0</v>
      </c>
      <c r="AS341" s="1040">
        <v>2913082426.4899998</v>
      </c>
      <c r="AT341" s="1040">
        <v>0</v>
      </c>
      <c r="AU341" s="1040">
        <v>0</v>
      </c>
      <c r="AV341" s="1040">
        <v>2913082426.4899998</v>
      </c>
      <c r="AW341" s="1028">
        <v>0</v>
      </c>
      <c r="AY341" s="1040">
        <v>0</v>
      </c>
      <c r="BB341" s="1030">
        <v>2913082426.4899998</v>
      </c>
      <c r="BC341" s="1047">
        <v>2913082426.4899998</v>
      </c>
    </row>
    <row r="342" spans="1:55">
      <c r="A342" s="963">
        <v>447</v>
      </c>
      <c r="B342" s="964">
        <v>422</v>
      </c>
      <c r="C342" s="963" t="s">
        <v>1287</v>
      </c>
      <c r="D342" s="1032" t="s">
        <v>1940</v>
      </c>
      <c r="E342" s="1026" t="s">
        <v>1941</v>
      </c>
      <c r="F342" s="1073" t="s">
        <v>1391</v>
      </c>
      <c r="G342" s="974">
        <v>197885</v>
      </c>
      <c r="H342" s="974">
        <v>0</v>
      </c>
      <c r="I342" s="974">
        <v>0</v>
      </c>
      <c r="J342" s="974">
        <v>0</v>
      </c>
      <c r="K342" s="974">
        <v>-197885</v>
      </c>
      <c r="L342" s="974">
        <v>0</v>
      </c>
      <c r="M342" s="974">
        <v>0</v>
      </c>
      <c r="N342" s="974">
        <v>0</v>
      </c>
      <c r="O342" s="974">
        <v>0</v>
      </c>
      <c r="P342" s="974">
        <v>0</v>
      </c>
      <c r="Q342" s="974">
        <v>0</v>
      </c>
      <c r="R342" s="974">
        <v>0</v>
      </c>
      <c r="S342" s="974">
        <v>0</v>
      </c>
      <c r="T342" s="974">
        <v>0</v>
      </c>
      <c r="U342" s="974">
        <v>0</v>
      </c>
      <c r="V342" s="974">
        <v>0</v>
      </c>
      <c r="W342" s="974">
        <v>0</v>
      </c>
      <c r="X342" s="974">
        <v>0</v>
      </c>
      <c r="Y342" s="974">
        <v>0</v>
      </c>
      <c r="Z342" s="974">
        <v>0</v>
      </c>
      <c r="AA342" s="974">
        <v>0</v>
      </c>
      <c r="AB342" s="974">
        <v>0</v>
      </c>
      <c r="AC342" s="974">
        <v>0</v>
      </c>
      <c r="AD342" s="974">
        <v>0</v>
      </c>
      <c r="AE342" s="974">
        <v>0</v>
      </c>
      <c r="AF342" s="974">
        <v>0</v>
      </c>
      <c r="AG342" s="974">
        <v>0</v>
      </c>
      <c r="AH342" s="974">
        <v>0</v>
      </c>
      <c r="AI342" s="974">
        <v>0</v>
      </c>
      <c r="AJ342" s="974">
        <v>0</v>
      </c>
      <c r="AK342" s="974">
        <v>0</v>
      </c>
      <c r="AL342" s="974">
        <v>0</v>
      </c>
      <c r="AM342" s="974">
        <v>0</v>
      </c>
      <c r="AN342" s="974">
        <v>0</v>
      </c>
      <c r="AO342" s="974">
        <v>0</v>
      </c>
      <c r="AP342" s="974">
        <v>0</v>
      </c>
      <c r="AQ342" s="974">
        <v>0</v>
      </c>
      <c r="AR342" s="974">
        <v>0</v>
      </c>
      <c r="AS342" s="974">
        <v>0</v>
      </c>
      <c r="AT342" s="974">
        <v>0</v>
      </c>
      <c r="AU342" s="974">
        <v>0</v>
      </c>
      <c r="AV342" s="974">
        <v>0</v>
      </c>
      <c r="AW342" s="1028">
        <v>0</v>
      </c>
      <c r="AX342" s="963"/>
      <c r="AY342" s="973">
        <v>0</v>
      </c>
      <c r="BB342" s="1030">
        <v>0</v>
      </c>
      <c r="BC342" s="1031">
        <v>0</v>
      </c>
    </row>
    <row r="343" spans="1:55">
      <c r="A343" s="963">
        <v>448</v>
      </c>
      <c r="B343" s="964">
        <v>423</v>
      </c>
      <c r="C343" s="963" t="s">
        <v>1287</v>
      </c>
      <c r="D343" s="1080" t="s">
        <v>1942</v>
      </c>
      <c r="E343" s="1026" t="s">
        <v>1943</v>
      </c>
      <c r="F343" s="1073" t="s">
        <v>1391</v>
      </c>
      <c r="G343" s="974">
        <v>0</v>
      </c>
      <c r="H343" s="974">
        <v>0</v>
      </c>
      <c r="I343" s="974">
        <v>0</v>
      </c>
      <c r="J343" s="974">
        <v>0</v>
      </c>
      <c r="K343" s="974">
        <v>0</v>
      </c>
      <c r="L343" s="974">
        <v>0</v>
      </c>
      <c r="M343" s="974">
        <v>0</v>
      </c>
      <c r="N343" s="974">
        <v>0</v>
      </c>
      <c r="O343" s="974">
        <v>0</v>
      </c>
      <c r="P343" s="974">
        <v>0</v>
      </c>
      <c r="Q343" s="974">
        <v>0</v>
      </c>
      <c r="R343" s="974">
        <v>0</v>
      </c>
      <c r="S343" s="974">
        <v>0</v>
      </c>
      <c r="T343" s="974">
        <v>0</v>
      </c>
      <c r="U343" s="974">
        <v>0</v>
      </c>
      <c r="V343" s="974">
        <v>0</v>
      </c>
      <c r="W343" s="974">
        <v>0</v>
      </c>
      <c r="X343" s="974">
        <v>0</v>
      </c>
      <c r="Y343" s="974">
        <v>0</v>
      </c>
      <c r="Z343" s="974">
        <v>0</v>
      </c>
      <c r="AA343" s="974">
        <v>0</v>
      </c>
      <c r="AB343" s="974">
        <v>0</v>
      </c>
      <c r="AC343" s="974">
        <v>0</v>
      </c>
      <c r="AD343" s="974">
        <v>0</v>
      </c>
      <c r="AE343" s="974">
        <v>0</v>
      </c>
      <c r="AF343" s="974">
        <v>0</v>
      </c>
      <c r="AG343" s="974">
        <v>0</v>
      </c>
      <c r="AH343" s="974">
        <v>0</v>
      </c>
      <c r="AI343" s="974">
        <v>0</v>
      </c>
      <c r="AJ343" s="974">
        <v>0</v>
      </c>
      <c r="AK343" s="974">
        <v>0</v>
      </c>
      <c r="AL343" s="974">
        <v>0</v>
      </c>
      <c r="AM343" s="974">
        <v>0</v>
      </c>
      <c r="AN343" s="974">
        <v>0</v>
      </c>
      <c r="AO343" s="974">
        <v>0</v>
      </c>
      <c r="AP343" s="974">
        <v>0</v>
      </c>
      <c r="AQ343" s="974">
        <v>0</v>
      </c>
      <c r="AR343" s="974">
        <v>0</v>
      </c>
      <c r="AS343" s="974">
        <v>0</v>
      </c>
      <c r="AT343" s="974">
        <v>0</v>
      </c>
      <c r="AU343" s="974">
        <v>0</v>
      </c>
      <c r="AV343" s="974">
        <v>0</v>
      </c>
      <c r="AW343" s="1028">
        <v>0</v>
      </c>
      <c r="AX343" s="963"/>
      <c r="AY343" s="973">
        <v>0</v>
      </c>
      <c r="BB343" s="1030">
        <v>0</v>
      </c>
      <c r="BC343" s="1031">
        <v>0</v>
      </c>
    </row>
    <row r="344" spans="1:55">
      <c r="A344" s="963">
        <v>449</v>
      </c>
      <c r="B344" s="964">
        <v>424</v>
      </c>
      <c r="C344" s="963" t="s">
        <v>1287</v>
      </c>
      <c r="D344" s="1080" t="s">
        <v>1944</v>
      </c>
      <c r="E344" s="1026" t="s">
        <v>1945</v>
      </c>
      <c r="F344" s="1073" t="s">
        <v>1391</v>
      </c>
      <c r="G344" s="974">
        <v>0</v>
      </c>
      <c r="H344" s="974">
        <v>0</v>
      </c>
      <c r="I344" s="974">
        <v>0</v>
      </c>
      <c r="J344" s="974">
        <v>0</v>
      </c>
      <c r="K344" s="974">
        <v>0</v>
      </c>
      <c r="L344" s="974">
        <v>0</v>
      </c>
      <c r="M344" s="974">
        <v>0</v>
      </c>
      <c r="N344" s="974">
        <v>0</v>
      </c>
      <c r="O344" s="974">
        <v>0</v>
      </c>
      <c r="P344" s="974">
        <v>0</v>
      </c>
      <c r="Q344" s="974">
        <v>0</v>
      </c>
      <c r="R344" s="974">
        <v>0</v>
      </c>
      <c r="S344" s="974">
        <v>0</v>
      </c>
      <c r="T344" s="974">
        <v>0</v>
      </c>
      <c r="U344" s="974">
        <v>0</v>
      </c>
      <c r="V344" s="974">
        <v>0</v>
      </c>
      <c r="W344" s="974">
        <v>0</v>
      </c>
      <c r="X344" s="974">
        <v>0</v>
      </c>
      <c r="Y344" s="974">
        <v>0</v>
      </c>
      <c r="Z344" s="974">
        <v>0</v>
      </c>
      <c r="AA344" s="974">
        <v>0</v>
      </c>
      <c r="AB344" s="974">
        <v>0</v>
      </c>
      <c r="AC344" s="974">
        <v>0</v>
      </c>
      <c r="AD344" s="974">
        <v>0</v>
      </c>
      <c r="AE344" s="974">
        <v>0</v>
      </c>
      <c r="AF344" s="974">
        <v>0</v>
      </c>
      <c r="AG344" s="974">
        <v>0</v>
      </c>
      <c r="AH344" s="974">
        <v>0</v>
      </c>
      <c r="AI344" s="974">
        <v>0</v>
      </c>
      <c r="AJ344" s="974">
        <v>0</v>
      </c>
      <c r="AK344" s="974">
        <v>0</v>
      </c>
      <c r="AL344" s="974">
        <v>0</v>
      </c>
      <c r="AM344" s="974">
        <v>0</v>
      </c>
      <c r="AN344" s="974">
        <v>0</v>
      </c>
      <c r="AO344" s="974">
        <v>0</v>
      </c>
      <c r="AP344" s="974">
        <v>0</v>
      </c>
      <c r="AQ344" s="974">
        <v>0</v>
      </c>
      <c r="AR344" s="974">
        <v>0</v>
      </c>
      <c r="AS344" s="974">
        <v>0</v>
      </c>
      <c r="AT344" s="974">
        <v>0</v>
      </c>
      <c r="AU344" s="974">
        <v>0</v>
      </c>
      <c r="AV344" s="974">
        <v>0</v>
      </c>
      <c r="AW344" s="1028">
        <v>0</v>
      </c>
      <c r="AX344" s="963"/>
      <c r="AY344" s="973">
        <v>0</v>
      </c>
      <c r="BB344" s="1030">
        <v>0</v>
      </c>
      <c r="BC344" s="1031">
        <v>0</v>
      </c>
    </row>
    <row r="345" spans="1:55">
      <c r="A345" s="963">
        <v>450</v>
      </c>
      <c r="B345" s="964">
        <v>425</v>
      </c>
      <c r="C345" s="963" t="s">
        <v>1287</v>
      </c>
      <c r="D345" s="1080" t="s">
        <v>1946</v>
      </c>
      <c r="E345" s="1026" t="s">
        <v>1947</v>
      </c>
      <c r="F345" s="1073" t="s">
        <v>1391</v>
      </c>
      <c r="G345" s="974">
        <v>0</v>
      </c>
      <c r="H345" s="974">
        <v>0</v>
      </c>
      <c r="I345" s="974">
        <v>0</v>
      </c>
      <c r="J345" s="974">
        <v>0</v>
      </c>
      <c r="K345" s="974">
        <v>0</v>
      </c>
      <c r="L345" s="974">
        <v>0</v>
      </c>
      <c r="M345" s="974">
        <v>0</v>
      </c>
      <c r="N345" s="974">
        <v>0</v>
      </c>
      <c r="O345" s="974">
        <v>0</v>
      </c>
      <c r="P345" s="974">
        <v>0</v>
      </c>
      <c r="Q345" s="974">
        <v>0</v>
      </c>
      <c r="R345" s="974">
        <v>0</v>
      </c>
      <c r="S345" s="974">
        <v>0</v>
      </c>
      <c r="T345" s="974">
        <v>0</v>
      </c>
      <c r="U345" s="974">
        <v>0</v>
      </c>
      <c r="V345" s="974">
        <v>0</v>
      </c>
      <c r="W345" s="974">
        <v>0</v>
      </c>
      <c r="X345" s="974">
        <v>0</v>
      </c>
      <c r="Y345" s="974">
        <v>0</v>
      </c>
      <c r="Z345" s="974">
        <v>0</v>
      </c>
      <c r="AA345" s="974">
        <v>0</v>
      </c>
      <c r="AB345" s="974">
        <v>0</v>
      </c>
      <c r="AC345" s="974">
        <v>0</v>
      </c>
      <c r="AD345" s="974">
        <v>0</v>
      </c>
      <c r="AE345" s="974">
        <v>0</v>
      </c>
      <c r="AF345" s="974">
        <v>0</v>
      </c>
      <c r="AG345" s="974">
        <v>0</v>
      </c>
      <c r="AH345" s="974">
        <v>0</v>
      </c>
      <c r="AI345" s="974">
        <v>0</v>
      </c>
      <c r="AJ345" s="974">
        <v>0</v>
      </c>
      <c r="AK345" s="974">
        <v>0</v>
      </c>
      <c r="AL345" s="974">
        <v>0</v>
      </c>
      <c r="AM345" s="974">
        <v>0</v>
      </c>
      <c r="AN345" s="974">
        <v>0</v>
      </c>
      <c r="AO345" s="974">
        <v>0</v>
      </c>
      <c r="AP345" s="974">
        <v>0</v>
      </c>
      <c r="AQ345" s="974">
        <v>0</v>
      </c>
      <c r="AR345" s="974">
        <v>0</v>
      </c>
      <c r="AS345" s="974">
        <v>0</v>
      </c>
      <c r="AT345" s="974">
        <v>0</v>
      </c>
      <c r="AU345" s="974">
        <v>0</v>
      </c>
      <c r="AV345" s="974">
        <v>0</v>
      </c>
      <c r="AW345" s="1028">
        <v>0</v>
      </c>
      <c r="AX345" s="963"/>
      <c r="AY345" s="973">
        <v>0</v>
      </c>
      <c r="BB345" s="1030">
        <v>0</v>
      </c>
      <c r="BC345" s="1031">
        <v>0</v>
      </c>
    </row>
    <row r="346" spans="1:55">
      <c r="A346" s="963">
        <v>451</v>
      </c>
      <c r="B346" s="964">
        <v>426</v>
      </c>
      <c r="C346" s="963" t="s">
        <v>1287</v>
      </c>
      <c r="D346" s="1080" t="s">
        <v>1948</v>
      </c>
      <c r="E346" s="1026" t="s">
        <v>1949</v>
      </c>
      <c r="F346" s="1073" t="s">
        <v>1391</v>
      </c>
      <c r="G346" s="974">
        <v>0</v>
      </c>
      <c r="H346" s="974">
        <v>0</v>
      </c>
      <c r="I346" s="974">
        <v>0</v>
      </c>
      <c r="J346" s="974">
        <v>0</v>
      </c>
      <c r="K346" s="974">
        <v>0</v>
      </c>
      <c r="L346" s="974">
        <v>0</v>
      </c>
      <c r="M346" s="974">
        <v>0</v>
      </c>
      <c r="N346" s="974">
        <v>0</v>
      </c>
      <c r="O346" s="974">
        <v>0</v>
      </c>
      <c r="P346" s="974">
        <v>0</v>
      </c>
      <c r="Q346" s="974">
        <v>0</v>
      </c>
      <c r="R346" s="974">
        <v>0</v>
      </c>
      <c r="S346" s="974">
        <v>0</v>
      </c>
      <c r="T346" s="974">
        <v>0</v>
      </c>
      <c r="U346" s="974">
        <v>0</v>
      </c>
      <c r="V346" s="974">
        <v>0</v>
      </c>
      <c r="W346" s="974">
        <v>0</v>
      </c>
      <c r="X346" s="974">
        <v>0</v>
      </c>
      <c r="Y346" s="974">
        <v>0</v>
      </c>
      <c r="Z346" s="974">
        <v>0</v>
      </c>
      <c r="AA346" s="974">
        <v>0</v>
      </c>
      <c r="AB346" s="974">
        <v>0</v>
      </c>
      <c r="AC346" s="974">
        <v>0</v>
      </c>
      <c r="AD346" s="974">
        <v>0</v>
      </c>
      <c r="AE346" s="974">
        <v>0</v>
      </c>
      <c r="AF346" s="974">
        <v>0</v>
      </c>
      <c r="AG346" s="974">
        <v>0</v>
      </c>
      <c r="AH346" s="974">
        <v>0</v>
      </c>
      <c r="AI346" s="974">
        <v>0</v>
      </c>
      <c r="AJ346" s="974">
        <v>0</v>
      </c>
      <c r="AK346" s="974">
        <v>0</v>
      </c>
      <c r="AL346" s="974">
        <v>0</v>
      </c>
      <c r="AM346" s="974">
        <v>0</v>
      </c>
      <c r="AN346" s="974">
        <v>0</v>
      </c>
      <c r="AO346" s="974">
        <v>0</v>
      </c>
      <c r="AP346" s="974">
        <v>0</v>
      </c>
      <c r="AQ346" s="974">
        <v>0</v>
      </c>
      <c r="AR346" s="974">
        <v>0</v>
      </c>
      <c r="AS346" s="974">
        <v>0</v>
      </c>
      <c r="AT346" s="974">
        <v>0</v>
      </c>
      <c r="AU346" s="974">
        <v>0</v>
      </c>
      <c r="AV346" s="974">
        <v>0</v>
      </c>
      <c r="AW346" s="1028">
        <v>0</v>
      </c>
      <c r="AX346" s="963"/>
      <c r="AY346" s="973">
        <v>0</v>
      </c>
      <c r="BB346" s="1030">
        <v>0</v>
      </c>
      <c r="BC346" s="1031">
        <v>0</v>
      </c>
    </row>
    <row r="347" spans="1:55">
      <c r="A347" s="963">
        <v>452</v>
      </c>
      <c r="B347" s="964">
        <v>427</v>
      </c>
      <c r="C347" s="963" t="s">
        <v>1287</v>
      </c>
      <c r="D347" s="1080" t="s">
        <v>1950</v>
      </c>
      <c r="E347" s="1026" t="s">
        <v>1951</v>
      </c>
      <c r="F347" s="1073" t="s">
        <v>1391</v>
      </c>
      <c r="G347" s="974">
        <v>0</v>
      </c>
      <c r="H347" s="974">
        <v>0</v>
      </c>
      <c r="I347" s="974">
        <v>0</v>
      </c>
      <c r="J347" s="974">
        <v>0</v>
      </c>
      <c r="K347" s="974">
        <v>0</v>
      </c>
      <c r="L347" s="974">
        <v>0</v>
      </c>
      <c r="M347" s="974">
        <v>0</v>
      </c>
      <c r="N347" s="974">
        <v>0</v>
      </c>
      <c r="O347" s="974">
        <v>0</v>
      </c>
      <c r="P347" s="974">
        <v>0</v>
      </c>
      <c r="Q347" s="974">
        <v>0</v>
      </c>
      <c r="R347" s="974">
        <v>0</v>
      </c>
      <c r="S347" s="974">
        <v>0</v>
      </c>
      <c r="T347" s="974">
        <v>0</v>
      </c>
      <c r="U347" s="974">
        <v>0</v>
      </c>
      <c r="V347" s="974">
        <v>0</v>
      </c>
      <c r="W347" s="974">
        <v>0</v>
      </c>
      <c r="X347" s="974">
        <v>0</v>
      </c>
      <c r="Y347" s="974">
        <v>0</v>
      </c>
      <c r="Z347" s="974">
        <v>0</v>
      </c>
      <c r="AA347" s="974">
        <v>0</v>
      </c>
      <c r="AB347" s="974">
        <v>0</v>
      </c>
      <c r="AC347" s="974">
        <v>0</v>
      </c>
      <c r="AD347" s="974">
        <v>0</v>
      </c>
      <c r="AE347" s="974">
        <v>0</v>
      </c>
      <c r="AF347" s="974">
        <v>0</v>
      </c>
      <c r="AG347" s="974">
        <v>0</v>
      </c>
      <c r="AH347" s="974">
        <v>0</v>
      </c>
      <c r="AI347" s="974">
        <v>0</v>
      </c>
      <c r="AJ347" s="974">
        <v>0</v>
      </c>
      <c r="AK347" s="974">
        <v>0</v>
      </c>
      <c r="AL347" s="974">
        <v>0</v>
      </c>
      <c r="AM347" s="974">
        <v>0</v>
      </c>
      <c r="AN347" s="974">
        <v>0</v>
      </c>
      <c r="AO347" s="974">
        <v>0</v>
      </c>
      <c r="AP347" s="974">
        <v>0</v>
      </c>
      <c r="AQ347" s="974">
        <v>0</v>
      </c>
      <c r="AR347" s="974">
        <v>0</v>
      </c>
      <c r="AS347" s="974">
        <v>0</v>
      </c>
      <c r="AT347" s="974">
        <v>0</v>
      </c>
      <c r="AU347" s="974">
        <v>0</v>
      </c>
      <c r="AV347" s="974">
        <v>0</v>
      </c>
      <c r="AW347" s="1028">
        <v>0</v>
      </c>
      <c r="AX347" s="963"/>
      <c r="AY347" s="973">
        <v>0</v>
      </c>
      <c r="BB347" s="1030">
        <v>0</v>
      </c>
      <c r="BC347" s="1031">
        <v>0</v>
      </c>
    </row>
    <row r="348" spans="1:55">
      <c r="A348" s="963">
        <v>453</v>
      </c>
      <c r="B348" s="964">
        <v>428</v>
      </c>
      <c r="C348" s="963" t="s">
        <v>1287</v>
      </c>
      <c r="D348" s="1080" t="s">
        <v>1952</v>
      </c>
      <c r="E348" s="1026" t="s">
        <v>1953</v>
      </c>
      <c r="F348" s="1073" t="s">
        <v>1391</v>
      </c>
      <c r="G348" s="974">
        <v>0</v>
      </c>
      <c r="H348" s="974">
        <v>0</v>
      </c>
      <c r="I348" s="974">
        <v>0</v>
      </c>
      <c r="J348" s="974">
        <v>0</v>
      </c>
      <c r="K348" s="974">
        <v>0</v>
      </c>
      <c r="L348" s="974">
        <v>0</v>
      </c>
      <c r="M348" s="974">
        <v>0</v>
      </c>
      <c r="N348" s="974">
        <v>0</v>
      </c>
      <c r="O348" s="974">
        <v>0</v>
      </c>
      <c r="P348" s="974">
        <v>0</v>
      </c>
      <c r="Q348" s="974">
        <v>0</v>
      </c>
      <c r="R348" s="974">
        <v>0</v>
      </c>
      <c r="S348" s="974">
        <v>0</v>
      </c>
      <c r="T348" s="974">
        <v>0</v>
      </c>
      <c r="U348" s="974">
        <v>0</v>
      </c>
      <c r="V348" s="974">
        <v>0</v>
      </c>
      <c r="W348" s="974">
        <v>0</v>
      </c>
      <c r="X348" s="974">
        <v>0</v>
      </c>
      <c r="Y348" s="974">
        <v>0</v>
      </c>
      <c r="Z348" s="974">
        <v>0</v>
      </c>
      <c r="AA348" s="974">
        <v>0</v>
      </c>
      <c r="AB348" s="974">
        <v>0</v>
      </c>
      <c r="AC348" s="974">
        <v>0</v>
      </c>
      <c r="AD348" s="974">
        <v>0</v>
      </c>
      <c r="AE348" s="974">
        <v>0</v>
      </c>
      <c r="AF348" s="974">
        <v>0</v>
      </c>
      <c r="AG348" s="974">
        <v>0</v>
      </c>
      <c r="AH348" s="974">
        <v>0</v>
      </c>
      <c r="AI348" s="974">
        <v>0</v>
      </c>
      <c r="AJ348" s="974">
        <v>0</v>
      </c>
      <c r="AK348" s="974">
        <v>0</v>
      </c>
      <c r="AL348" s="974">
        <v>0</v>
      </c>
      <c r="AM348" s="974">
        <v>0</v>
      </c>
      <c r="AN348" s="974">
        <v>0</v>
      </c>
      <c r="AO348" s="974">
        <v>0</v>
      </c>
      <c r="AP348" s="974">
        <v>0</v>
      </c>
      <c r="AQ348" s="974">
        <v>0</v>
      </c>
      <c r="AR348" s="974">
        <v>0</v>
      </c>
      <c r="AS348" s="974">
        <v>0</v>
      </c>
      <c r="AT348" s="974">
        <v>0</v>
      </c>
      <c r="AU348" s="974">
        <v>0</v>
      </c>
      <c r="AV348" s="974">
        <v>0</v>
      </c>
      <c r="AW348" s="1028">
        <v>0</v>
      </c>
      <c r="AX348" s="963"/>
      <c r="AY348" s="973">
        <v>0</v>
      </c>
      <c r="BB348" s="1030">
        <v>0</v>
      </c>
      <c r="BC348" s="1031">
        <v>0</v>
      </c>
    </row>
    <row r="349" spans="1:55">
      <c r="A349" s="963">
        <v>457</v>
      </c>
      <c r="B349" s="964">
        <v>432</v>
      </c>
      <c r="C349" s="963" t="s">
        <v>1287</v>
      </c>
      <c r="D349" s="1032" t="s">
        <v>1954</v>
      </c>
      <c r="E349" s="1026" t="s">
        <v>2</v>
      </c>
      <c r="F349" s="1073" t="s">
        <v>1391</v>
      </c>
      <c r="G349" s="974">
        <v>204093797.31</v>
      </c>
      <c r="H349" s="974">
        <v>0</v>
      </c>
      <c r="I349" s="974">
        <v>0</v>
      </c>
      <c r="J349" s="974">
        <v>0</v>
      </c>
      <c r="K349" s="974">
        <v>0</v>
      </c>
      <c r="L349" s="974">
        <v>0</v>
      </c>
      <c r="M349" s="974">
        <v>0</v>
      </c>
      <c r="N349" s="974">
        <v>0</v>
      </c>
      <c r="O349" s="974">
        <v>0</v>
      </c>
      <c r="P349" s="974">
        <v>0</v>
      </c>
      <c r="Q349" s="974">
        <v>0</v>
      </c>
      <c r="R349" s="974">
        <v>0</v>
      </c>
      <c r="S349" s="974">
        <v>0</v>
      </c>
      <c r="T349" s="974">
        <v>0</v>
      </c>
      <c r="U349" s="974">
        <v>0</v>
      </c>
      <c r="V349" s="974">
        <v>0</v>
      </c>
      <c r="W349" s="974">
        <v>0</v>
      </c>
      <c r="X349" s="974">
        <v>0</v>
      </c>
      <c r="Y349" s="974">
        <v>0</v>
      </c>
      <c r="Z349" s="974">
        <v>0</v>
      </c>
      <c r="AA349" s="974">
        <v>0</v>
      </c>
      <c r="AB349" s="974">
        <v>0</v>
      </c>
      <c r="AC349" s="974">
        <v>0</v>
      </c>
      <c r="AD349" s="974">
        <v>0</v>
      </c>
      <c r="AE349" s="974">
        <v>0</v>
      </c>
      <c r="AF349" s="974">
        <v>0</v>
      </c>
      <c r="AG349" s="974">
        <v>0</v>
      </c>
      <c r="AH349" s="974">
        <v>0</v>
      </c>
      <c r="AI349" s="974">
        <v>0</v>
      </c>
      <c r="AJ349" s="974">
        <v>0</v>
      </c>
      <c r="AK349" s="974">
        <v>0</v>
      </c>
      <c r="AL349" s="974">
        <v>0</v>
      </c>
      <c r="AM349" s="974">
        <v>0</v>
      </c>
      <c r="AN349" s="974">
        <v>0</v>
      </c>
      <c r="AO349" s="974">
        <v>0</v>
      </c>
      <c r="AP349" s="974">
        <v>0</v>
      </c>
      <c r="AQ349" s="974">
        <v>0</v>
      </c>
      <c r="AR349" s="974">
        <v>0</v>
      </c>
      <c r="AS349" s="974">
        <v>0</v>
      </c>
      <c r="AT349" s="974">
        <v>0</v>
      </c>
      <c r="AU349" s="974">
        <v>0</v>
      </c>
      <c r="AV349" s="974">
        <v>204093797.31</v>
      </c>
      <c r="AW349" s="1028">
        <v>0</v>
      </c>
      <c r="AX349" s="963"/>
      <c r="AY349" s="973">
        <v>204093797</v>
      </c>
      <c r="BB349" s="974">
        <v>204093797.31</v>
      </c>
      <c r="BC349" s="1031">
        <v>0.31000000238418579</v>
      </c>
    </row>
    <row r="350" spans="1:55">
      <c r="A350" s="963">
        <v>458</v>
      </c>
      <c r="B350" s="964">
        <v>433</v>
      </c>
      <c r="C350" s="963" t="s">
        <v>1287</v>
      </c>
      <c r="D350" s="1032" t="s">
        <v>1955</v>
      </c>
      <c r="E350" s="1026" t="s">
        <v>1956</v>
      </c>
      <c r="F350" s="1073" t="s">
        <v>1391</v>
      </c>
      <c r="G350" s="974">
        <v>0</v>
      </c>
      <c r="H350" s="974">
        <v>0</v>
      </c>
      <c r="I350" s="974">
        <v>0</v>
      </c>
      <c r="J350" s="974">
        <v>0</v>
      </c>
      <c r="K350" s="974">
        <v>0</v>
      </c>
      <c r="L350" s="974">
        <v>0</v>
      </c>
      <c r="M350" s="974">
        <v>0</v>
      </c>
      <c r="N350" s="974">
        <v>0</v>
      </c>
      <c r="O350" s="974">
        <v>0</v>
      </c>
      <c r="P350" s="974">
        <v>0</v>
      </c>
      <c r="Q350" s="974">
        <v>0</v>
      </c>
      <c r="R350" s="974">
        <v>0</v>
      </c>
      <c r="S350" s="974">
        <v>0</v>
      </c>
      <c r="T350" s="974">
        <v>0</v>
      </c>
      <c r="U350" s="974">
        <v>0</v>
      </c>
      <c r="V350" s="974">
        <v>0</v>
      </c>
      <c r="W350" s="974">
        <v>0</v>
      </c>
      <c r="X350" s="974">
        <v>0</v>
      </c>
      <c r="Y350" s="974">
        <v>0</v>
      </c>
      <c r="Z350" s="974">
        <v>0</v>
      </c>
      <c r="AA350" s="974">
        <v>0</v>
      </c>
      <c r="AB350" s="974">
        <v>0</v>
      </c>
      <c r="AC350" s="974">
        <v>0</v>
      </c>
      <c r="AD350" s="974">
        <v>0</v>
      </c>
      <c r="AE350" s="974">
        <v>0</v>
      </c>
      <c r="AF350" s="974">
        <v>0</v>
      </c>
      <c r="AG350" s="974">
        <v>0</v>
      </c>
      <c r="AH350" s="974">
        <v>0</v>
      </c>
      <c r="AI350" s="974">
        <v>0</v>
      </c>
      <c r="AJ350" s="974">
        <v>0</v>
      </c>
      <c r="AK350" s="974">
        <v>0</v>
      </c>
      <c r="AL350" s="974">
        <v>0</v>
      </c>
      <c r="AM350" s="974">
        <v>0</v>
      </c>
      <c r="AN350" s="974">
        <v>0</v>
      </c>
      <c r="AO350" s="974">
        <v>0</v>
      </c>
      <c r="AP350" s="974">
        <v>0</v>
      </c>
      <c r="AQ350" s="974">
        <v>0</v>
      </c>
      <c r="AR350" s="974">
        <v>0</v>
      </c>
      <c r="AS350" s="974">
        <v>0</v>
      </c>
      <c r="AT350" s="974">
        <v>0</v>
      </c>
      <c r="AU350" s="974">
        <v>0</v>
      </c>
      <c r="AV350" s="974">
        <v>0</v>
      </c>
      <c r="AW350" s="1028">
        <v>0</v>
      </c>
      <c r="AX350" s="963"/>
      <c r="AY350" s="973">
        <v>0</v>
      </c>
      <c r="BB350" s="974">
        <v>0</v>
      </c>
      <c r="BC350" s="1031">
        <v>0</v>
      </c>
    </row>
    <row r="351" spans="1:55" s="1084" customFormat="1">
      <c r="A351" s="1084">
        <v>460</v>
      </c>
      <c r="B351" s="1085">
        <v>435</v>
      </c>
      <c r="C351" s="1084" t="s">
        <v>1287</v>
      </c>
      <c r="D351" s="1086" t="s">
        <v>1957</v>
      </c>
      <c r="E351" s="1087" t="s">
        <v>1958</v>
      </c>
      <c r="F351" s="1088" t="s">
        <v>1391</v>
      </c>
      <c r="G351" s="1089">
        <v>0</v>
      </c>
      <c r="H351" s="1089">
        <v>0</v>
      </c>
      <c r="I351" s="1089">
        <v>0</v>
      </c>
      <c r="J351" s="1089">
        <v>0</v>
      </c>
      <c r="K351" s="1089">
        <v>0</v>
      </c>
      <c r="L351" s="1089">
        <v>0</v>
      </c>
      <c r="M351" s="1089">
        <v>0</v>
      </c>
      <c r="N351" s="1089">
        <v>0</v>
      </c>
      <c r="O351" s="1089">
        <v>0</v>
      </c>
      <c r="P351" s="1089">
        <v>0</v>
      </c>
      <c r="Q351" s="1089">
        <v>0</v>
      </c>
      <c r="R351" s="1089">
        <v>0</v>
      </c>
      <c r="S351" s="1089">
        <v>0</v>
      </c>
      <c r="T351" s="1089">
        <v>0</v>
      </c>
      <c r="U351" s="1089">
        <v>0</v>
      </c>
      <c r="V351" s="1089">
        <v>0</v>
      </c>
      <c r="W351" s="1089">
        <v>0</v>
      </c>
      <c r="X351" s="1089">
        <v>0</v>
      </c>
      <c r="Y351" s="1089">
        <v>0</v>
      </c>
      <c r="Z351" s="1089">
        <v>0</v>
      </c>
      <c r="AA351" s="1089">
        <v>0</v>
      </c>
      <c r="AB351" s="1089">
        <v>0</v>
      </c>
      <c r="AC351" s="1089">
        <v>0</v>
      </c>
      <c r="AD351" s="1089">
        <v>0</v>
      </c>
      <c r="AE351" s="1089">
        <v>0</v>
      </c>
      <c r="AF351" s="1089">
        <v>0</v>
      </c>
      <c r="AG351" s="1089">
        <v>0</v>
      </c>
      <c r="AH351" s="1089">
        <v>0</v>
      </c>
      <c r="AI351" s="1089">
        <v>0</v>
      </c>
      <c r="AJ351" s="1089">
        <v>0</v>
      </c>
      <c r="AK351" s="1089">
        <v>0</v>
      </c>
      <c r="AL351" s="1089">
        <v>0</v>
      </c>
      <c r="AM351" s="1089">
        <v>0</v>
      </c>
      <c r="AN351" s="1089">
        <v>0</v>
      </c>
      <c r="AO351" s="1089">
        <v>0</v>
      </c>
      <c r="AP351" s="1089">
        <v>0</v>
      </c>
      <c r="AQ351" s="1089">
        <v>0</v>
      </c>
      <c r="AR351" s="1089">
        <v>0</v>
      </c>
      <c r="AS351" s="1089">
        <v>0</v>
      </c>
      <c r="AT351" s="1089">
        <v>0</v>
      </c>
      <c r="AU351" s="1089">
        <v>0</v>
      </c>
      <c r="AV351" s="1089">
        <v>0</v>
      </c>
      <c r="AW351" s="1090">
        <v>0</v>
      </c>
      <c r="AY351" s="1089">
        <v>0</v>
      </c>
      <c r="BB351" s="1089">
        <v>0</v>
      </c>
      <c r="BC351" s="1091">
        <v>0</v>
      </c>
    </row>
    <row r="352" spans="1:55" s="1084" customFormat="1">
      <c r="A352" s="1084">
        <v>461</v>
      </c>
      <c r="B352" s="1085">
        <v>436</v>
      </c>
      <c r="C352" s="1084" t="s">
        <v>1287</v>
      </c>
      <c r="D352" s="1086" t="s">
        <v>1959</v>
      </c>
      <c r="E352" s="1087" t="s">
        <v>1960</v>
      </c>
      <c r="F352" s="1088" t="s">
        <v>1391</v>
      </c>
      <c r="G352" s="1089">
        <v>0</v>
      </c>
      <c r="H352" s="1089">
        <v>0</v>
      </c>
      <c r="I352" s="1089">
        <v>0</v>
      </c>
      <c r="J352" s="1089">
        <v>0</v>
      </c>
      <c r="K352" s="1089">
        <v>0</v>
      </c>
      <c r="L352" s="1089">
        <v>0</v>
      </c>
      <c r="M352" s="1089">
        <v>0</v>
      </c>
      <c r="N352" s="1089">
        <v>0</v>
      </c>
      <c r="O352" s="1089">
        <v>0</v>
      </c>
      <c r="P352" s="1089">
        <v>0</v>
      </c>
      <c r="Q352" s="1089">
        <v>0</v>
      </c>
      <c r="R352" s="1089">
        <v>0</v>
      </c>
      <c r="S352" s="1089">
        <v>0</v>
      </c>
      <c r="T352" s="1089">
        <v>0</v>
      </c>
      <c r="U352" s="1089">
        <v>0</v>
      </c>
      <c r="V352" s="1089">
        <v>0</v>
      </c>
      <c r="W352" s="1089">
        <v>0</v>
      </c>
      <c r="X352" s="1089">
        <v>0</v>
      </c>
      <c r="Y352" s="1089">
        <v>0</v>
      </c>
      <c r="Z352" s="1089">
        <v>0</v>
      </c>
      <c r="AA352" s="1089">
        <v>0</v>
      </c>
      <c r="AB352" s="1089">
        <v>0</v>
      </c>
      <c r="AC352" s="1089">
        <v>0</v>
      </c>
      <c r="AD352" s="1089">
        <v>0</v>
      </c>
      <c r="AE352" s="1089">
        <v>0</v>
      </c>
      <c r="AF352" s="1089">
        <v>0</v>
      </c>
      <c r="AG352" s="1089">
        <v>0</v>
      </c>
      <c r="AH352" s="1089">
        <v>0</v>
      </c>
      <c r="AI352" s="1089">
        <v>0</v>
      </c>
      <c r="AJ352" s="1089">
        <v>0</v>
      </c>
      <c r="AK352" s="1089">
        <v>0</v>
      </c>
      <c r="AL352" s="1089">
        <v>0</v>
      </c>
      <c r="AM352" s="1089">
        <v>0</v>
      </c>
      <c r="AN352" s="1089">
        <v>0</v>
      </c>
      <c r="AO352" s="1089">
        <v>0</v>
      </c>
      <c r="AP352" s="1089">
        <v>0</v>
      </c>
      <c r="AQ352" s="1089">
        <v>0</v>
      </c>
      <c r="AR352" s="1089">
        <v>0</v>
      </c>
      <c r="AS352" s="1089">
        <v>0</v>
      </c>
      <c r="AT352" s="1089">
        <v>0</v>
      </c>
      <c r="AU352" s="1089">
        <v>0</v>
      </c>
      <c r="AV352" s="1089">
        <v>0</v>
      </c>
      <c r="AW352" s="1090">
        <v>0</v>
      </c>
      <c r="AY352" s="1089">
        <v>0</v>
      </c>
      <c r="BB352" s="1089">
        <v>0</v>
      </c>
      <c r="BC352" s="1091">
        <v>0</v>
      </c>
    </row>
    <row r="353" spans="1:55">
      <c r="A353" s="963">
        <v>464</v>
      </c>
      <c r="B353" s="964">
        <v>439</v>
      </c>
      <c r="C353" s="963" t="s">
        <v>1287</v>
      </c>
      <c r="D353" s="1032" t="s">
        <v>1961</v>
      </c>
      <c r="E353" s="1026" t="s">
        <v>30</v>
      </c>
      <c r="F353" s="1073" t="s">
        <v>1391</v>
      </c>
      <c r="G353" s="974">
        <v>69247903.590000004</v>
      </c>
      <c r="H353" s="974">
        <v>0</v>
      </c>
      <c r="I353" s="974">
        <v>0</v>
      </c>
      <c r="J353" s="974">
        <v>0</v>
      </c>
      <c r="K353" s="974">
        <v>0</v>
      </c>
      <c r="L353" s="974">
        <v>0</v>
      </c>
      <c r="M353" s="974">
        <v>0</v>
      </c>
      <c r="N353" s="974">
        <v>0</v>
      </c>
      <c r="O353" s="974">
        <v>0</v>
      </c>
      <c r="P353" s="974">
        <v>0</v>
      </c>
      <c r="Q353" s="974">
        <v>0</v>
      </c>
      <c r="R353" s="974">
        <v>0</v>
      </c>
      <c r="S353" s="974">
        <v>0</v>
      </c>
      <c r="T353" s="974">
        <v>0</v>
      </c>
      <c r="U353" s="974">
        <v>0</v>
      </c>
      <c r="V353" s="974">
        <v>0</v>
      </c>
      <c r="W353" s="974">
        <v>0</v>
      </c>
      <c r="X353" s="974">
        <v>0</v>
      </c>
      <c r="Y353" s="974">
        <v>0</v>
      </c>
      <c r="Z353" s="974">
        <v>0</v>
      </c>
      <c r="AA353" s="974">
        <v>0</v>
      </c>
      <c r="AB353" s="974">
        <v>0</v>
      </c>
      <c r="AC353" s="974">
        <v>0</v>
      </c>
      <c r="AD353" s="974">
        <v>0</v>
      </c>
      <c r="AE353" s="974">
        <v>0</v>
      </c>
      <c r="AF353" s="974">
        <v>0</v>
      </c>
      <c r="AG353" s="974">
        <v>0</v>
      </c>
      <c r="AH353" s="974">
        <v>0</v>
      </c>
      <c r="AI353" s="974">
        <v>0</v>
      </c>
      <c r="AJ353" s="974">
        <v>0</v>
      </c>
      <c r="AK353" s="974">
        <v>0</v>
      </c>
      <c r="AL353" s="974">
        <v>0</v>
      </c>
      <c r="AM353" s="974">
        <v>0</v>
      </c>
      <c r="AN353" s="974">
        <v>0</v>
      </c>
      <c r="AO353" s="974">
        <v>0</v>
      </c>
      <c r="AP353" s="974">
        <v>0</v>
      </c>
      <c r="AQ353" s="974">
        <v>0</v>
      </c>
      <c r="AR353" s="974">
        <v>0</v>
      </c>
      <c r="AS353" s="974">
        <v>0</v>
      </c>
      <c r="AT353" s="974">
        <v>0</v>
      </c>
      <c r="AU353" s="974">
        <v>0</v>
      </c>
      <c r="AV353" s="974">
        <v>69247903.590000004</v>
      </c>
      <c r="AW353" s="1028">
        <v>0</v>
      </c>
      <c r="AX353" s="963"/>
      <c r="AY353" s="973">
        <v>69247904</v>
      </c>
      <c r="BB353" s="974">
        <v>69247903.590000004</v>
      </c>
      <c r="BC353" s="1031">
        <v>-0.40999999642372131</v>
      </c>
    </row>
    <row r="354" spans="1:55">
      <c r="A354" s="963">
        <v>465</v>
      </c>
      <c r="B354" s="964">
        <v>440</v>
      </c>
      <c r="C354" s="963" t="s">
        <v>1287</v>
      </c>
      <c r="D354" s="1032" t="s">
        <v>1962</v>
      </c>
      <c r="E354" s="1026" t="s">
        <v>1963</v>
      </c>
      <c r="F354" s="1073" t="s">
        <v>1391</v>
      </c>
      <c r="G354" s="974">
        <v>0</v>
      </c>
      <c r="H354" s="974">
        <v>0</v>
      </c>
      <c r="I354" s="974">
        <v>0</v>
      </c>
      <c r="J354" s="974">
        <v>0</v>
      </c>
      <c r="K354" s="974">
        <v>0</v>
      </c>
      <c r="L354" s="974">
        <v>0</v>
      </c>
      <c r="M354" s="974">
        <v>0</v>
      </c>
      <c r="N354" s="974">
        <v>0</v>
      </c>
      <c r="O354" s="974">
        <v>0</v>
      </c>
      <c r="P354" s="974">
        <v>0</v>
      </c>
      <c r="Q354" s="974">
        <v>0</v>
      </c>
      <c r="R354" s="974">
        <v>0</v>
      </c>
      <c r="S354" s="974">
        <v>0</v>
      </c>
      <c r="T354" s="974">
        <v>0</v>
      </c>
      <c r="U354" s="974">
        <v>0</v>
      </c>
      <c r="V354" s="974">
        <v>0</v>
      </c>
      <c r="W354" s="974">
        <v>0</v>
      </c>
      <c r="X354" s="974">
        <v>0</v>
      </c>
      <c r="Y354" s="974">
        <v>0</v>
      </c>
      <c r="Z354" s="974">
        <v>0</v>
      </c>
      <c r="AA354" s="974">
        <v>0</v>
      </c>
      <c r="AB354" s="974">
        <v>0</v>
      </c>
      <c r="AC354" s="974">
        <v>0</v>
      </c>
      <c r="AD354" s="974">
        <v>0</v>
      </c>
      <c r="AE354" s="974">
        <v>0</v>
      </c>
      <c r="AF354" s="974">
        <v>0</v>
      </c>
      <c r="AG354" s="974">
        <v>0</v>
      </c>
      <c r="AH354" s="974">
        <v>0</v>
      </c>
      <c r="AI354" s="974">
        <v>0</v>
      </c>
      <c r="AJ354" s="974">
        <v>0</v>
      </c>
      <c r="AK354" s="974">
        <v>0</v>
      </c>
      <c r="AL354" s="974">
        <v>0</v>
      </c>
      <c r="AM354" s="974">
        <v>0</v>
      </c>
      <c r="AN354" s="974">
        <v>0</v>
      </c>
      <c r="AO354" s="974">
        <v>0</v>
      </c>
      <c r="AP354" s="974">
        <v>0</v>
      </c>
      <c r="AQ354" s="974">
        <v>0</v>
      </c>
      <c r="AR354" s="974">
        <v>0</v>
      </c>
      <c r="AS354" s="974">
        <v>0</v>
      </c>
      <c r="AT354" s="974">
        <v>0</v>
      </c>
      <c r="AU354" s="974">
        <v>0</v>
      </c>
      <c r="AV354" s="974">
        <v>0</v>
      </c>
      <c r="AW354" s="1028">
        <v>0</v>
      </c>
      <c r="AX354" s="963"/>
      <c r="AY354" s="973">
        <v>0</v>
      </c>
      <c r="BB354" s="974">
        <v>0</v>
      </c>
      <c r="BC354" s="1031">
        <v>0</v>
      </c>
    </row>
    <row r="355" spans="1:55">
      <c r="A355" s="963">
        <v>466</v>
      </c>
      <c r="B355" s="964">
        <v>441</v>
      </c>
      <c r="C355" s="963" t="s">
        <v>1287</v>
      </c>
      <c r="D355" s="1032" t="s">
        <v>1964</v>
      </c>
      <c r="E355" s="1026" t="s">
        <v>1965</v>
      </c>
      <c r="F355" s="1073" t="s">
        <v>1391</v>
      </c>
      <c r="G355" s="974">
        <v>0</v>
      </c>
      <c r="H355" s="974">
        <v>0</v>
      </c>
      <c r="I355" s="974">
        <v>0</v>
      </c>
      <c r="J355" s="974">
        <v>0</v>
      </c>
      <c r="K355" s="974">
        <v>0</v>
      </c>
      <c r="L355" s="974">
        <v>0</v>
      </c>
      <c r="M355" s="974">
        <v>0</v>
      </c>
      <c r="N355" s="974">
        <v>0</v>
      </c>
      <c r="O355" s="974">
        <v>0</v>
      </c>
      <c r="P355" s="974">
        <v>0</v>
      </c>
      <c r="Q355" s="974">
        <v>0</v>
      </c>
      <c r="R355" s="974">
        <v>0</v>
      </c>
      <c r="S355" s="974">
        <v>0</v>
      </c>
      <c r="T355" s="974">
        <v>0</v>
      </c>
      <c r="U355" s="974">
        <v>0</v>
      </c>
      <c r="V355" s="974">
        <v>0</v>
      </c>
      <c r="W355" s="974">
        <v>0</v>
      </c>
      <c r="X355" s="974">
        <v>0</v>
      </c>
      <c r="Y355" s="974">
        <v>0</v>
      </c>
      <c r="Z355" s="974">
        <v>0</v>
      </c>
      <c r="AA355" s="974">
        <v>0</v>
      </c>
      <c r="AB355" s="974">
        <v>0</v>
      </c>
      <c r="AC355" s="974">
        <v>0</v>
      </c>
      <c r="AD355" s="974">
        <v>0</v>
      </c>
      <c r="AE355" s="974">
        <v>0</v>
      </c>
      <c r="AF355" s="974">
        <v>0</v>
      </c>
      <c r="AG355" s="974">
        <v>0</v>
      </c>
      <c r="AH355" s="974">
        <v>0</v>
      </c>
      <c r="AI355" s="974">
        <v>0</v>
      </c>
      <c r="AJ355" s="974">
        <v>0</v>
      </c>
      <c r="AK355" s="974">
        <v>0</v>
      </c>
      <c r="AL355" s="974">
        <v>0</v>
      </c>
      <c r="AM355" s="974">
        <v>0</v>
      </c>
      <c r="AN355" s="974">
        <v>0</v>
      </c>
      <c r="AO355" s="974">
        <v>0</v>
      </c>
      <c r="AP355" s="974">
        <v>0</v>
      </c>
      <c r="AQ355" s="974">
        <v>0</v>
      </c>
      <c r="AR355" s="974">
        <v>0</v>
      </c>
      <c r="AS355" s="974">
        <v>0</v>
      </c>
      <c r="AT355" s="974">
        <v>0</v>
      </c>
      <c r="AU355" s="974">
        <v>0</v>
      </c>
      <c r="AV355" s="974">
        <v>0</v>
      </c>
      <c r="AW355" s="1028">
        <v>0</v>
      </c>
      <c r="AX355" s="963"/>
      <c r="AY355" s="973">
        <v>0</v>
      </c>
      <c r="BB355" s="974">
        <v>0</v>
      </c>
      <c r="BC355" s="1031">
        <v>0</v>
      </c>
    </row>
    <row r="356" spans="1:55" s="1084" customFormat="1">
      <c r="A356" s="1084">
        <v>468</v>
      </c>
      <c r="B356" s="1085">
        <v>443</v>
      </c>
      <c r="C356" s="1084" t="s">
        <v>1287</v>
      </c>
      <c r="D356" s="1086" t="s">
        <v>1966</v>
      </c>
      <c r="E356" s="1087" t="s">
        <v>1967</v>
      </c>
      <c r="F356" s="1088" t="s">
        <v>1391</v>
      </c>
      <c r="G356" s="1089">
        <v>0</v>
      </c>
      <c r="H356" s="1089">
        <v>0</v>
      </c>
      <c r="I356" s="1089">
        <v>0</v>
      </c>
      <c r="J356" s="1089">
        <v>0</v>
      </c>
      <c r="K356" s="1089">
        <v>0</v>
      </c>
      <c r="L356" s="1089">
        <v>0</v>
      </c>
      <c r="M356" s="1089">
        <v>0</v>
      </c>
      <c r="N356" s="1089">
        <v>0</v>
      </c>
      <c r="O356" s="1089">
        <v>0</v>
      </c>
      <c r="P356" s="1089">
        <v>0</v>
      </c>
      <c r="Q356" s="1089">
        <v>0</v>
      </c>
      <c r="R356" s="1089">
        <v>0</v>
      </c>
      <c r="S356" s="1089">
        <v>0</v>
      </c>
      <c r="T356" s="1089">
        <v>0</v>
      </c>
      <c r="U356" s="1089">
        <v>0</v>
      </c>
      <c r="V356" s="1089">
        <v>0</v>
      </c>
      <c r="W356" s="1089">
        <v>0</v>
      </c>
      <c r="X356" s="1089">
        <v>0</v>
      </c>
      <c r="Y356" s="1089">
        <v>0</v>
      </c>
      <c r="Z356" s="1089">
        <v>0</v>
      </c>
      <c r="AA356" s="1089">
        <v>0</v>
      </c>
      <c r="AB356" s="1089">
        <v>0</v>
      </c>
      <c r="AC356" s="1089">
        <v>0</v>
      </c>
      <c r="AD356" s="1089">
        <v>0</v>
      </c>
      <c r="AE356" s="1089">
        <v>0</v>
      </c>
      <c r="AF356" s="1089">
        <v>0</v>
      </c>
      <c r="AG356" s="1089">
        <v>0</v>
      </c>
      <c r="AH356" s="1089">
        <v>0</v>
      </c>
      <c r="AI356" s="1089">
        <v>0</v>
      </c>
      <c r="AJ356" s="1089">
        <v>0</v>
      </c>
      <c r="AK356" s="1089">
        <v>0</v>
      </c>
      <c r="AL356" s="1089">
        <v>0</v>
      </c>
      <c r="AM356" s="1089">
        <v>0</v>
      </c>
      <c r="AN356" s="1089">
        <v>0</v>
      </c>
      <c r="AO356" s="1089">
        <v>0</v>
      </c>
      <c r="AP356" s="1089">
        <v>0</v>
      </c>
      <c r="AQ356" s="1089">
        <v>0</v>
      </c>
      <c r="AR356" s="1089">
        <v>0</v>
      </c>
      <c r="AS356" s="1089">
        <v>0</v>
      </c>
      <c r="AT356" s="1089">
        <v>0</v>
      </c>
      <c r="AU356" s="1089">
        <v>0</v>
      </c>
      <c r="AV356" s="1089">
        <v>0</v>
      </c>
      <c r="AW356" s="1090">
        <v>0</v>
      </c>
      <c r="AY356" s="1089">
        <v>0</v>
      </c>
      <c r="BB356" s="1089">
        <v>0</v>
      </c>
      <c r="BC356" s="1091">
        <v>0</v>
      </c>
    </row>
    <row r="357" spans="1:55" s="1084" customFormat="1">
      <c r="A357" s="1084">
        <v>469</v>
      </c>
      <c r="B357" s="1085">
        <v>444</v>
      </c>
      <c r="C357" s="1084" t="s">
        <v>1287</v>
      </c>
      <c r="D357" s="1086" t="s">
        <v>1968</v>
      </c>
      <c r="E357" s="1087" t="s">
        <v>1969</v>
      </c>
      <c r="F357" s="1088" t="s">
        <v>1391</v>
      </c>
      <c r="G357" s="1089">
        <v>0</v>
      </c>
      <c r="H357" s="1089">
        <v>0</v>
      </c>
      <c r="I357" s="1089">
        <v>0</v>
      </c>
      <c r="J357" s="1089">
        <v>0</v>
      </c>
      <c r="K357" s="1089">
        <v>0</v>
      </c>
      <c r="L357" s="1089">
        <v>0</v>
      </c>
      <c r="M357" s="1089">
        <v>0</v>
      </c>
      <c r="N357" s="1089">
        <v>0</v>
      </c>
      <c r="O357" s="1089">
        <v>0</v>
      </c>
      <c r="P357" s="1089">
        <v>0</v>
      </c>
      <c r="Q357" s="1089">
        <v>0</v>
      </c>
      <c r="R357" s="1089">
        <v>0</v>
      </c>
      <c r="S357" s="1089">
        <v>0</v>
      </c>
      <c r="T357" s="1089">
        <v>0</v>
      </c>
      <c r="U357" s="1089">
        <v>0</v>
      </c>
      <c r="V357" s="1089">
        <v>0</v>
      </c>
      <c r="W357" s="1089">
        <v>0</v>
      </c>
      <c r="X357" s="1089">
        <v>0</v>
      </c>
      <c r="Y357" s="1089">
        <v>0</v>
      </c>
      <c r="Z357" s="1089">
        <v>0</v>
      </c>
      <c r="AA357" s="1089">
        <v>0</v>
      </c>
      <c r="AB357" s="1089">
        <v>0</v>
      </c>
      <c r="AC357" s="1089">
        <v>0</v>
      </c>
      <c r="AD357" s="1089">
        <v>0</v>
      </c>
      <c r="AE357" s="1089">
        <v>0</v>
      </c>
      <c r="AF357" s="1089">
        <v>0</v>
      </c>
      <c r="AG357" s="1089">
        <v>0</v>
      </c>
      <c r="AH357" s="1089">
        <v>0</v>
      </c>
      <c r="AI357" s="1089">
        <v>0</v>
      </c>
      <c r="AJ357" s="1089">
        <v>0</v>
      </c>
      <c r="AK357" s="1089">
        <v>0</v>
      </c>
      <c r="AL357" s="1089">
        <v>0</v>
      </c>
      <c r="AM357" s="1089">
        <v>0</v>
      </c>
      <c r="AN357" s="1089">
        <v>0</v>
      </c>
      <c r="AO357" s="1089">
        <v>0</v>
      </c>
      <c r="AP357" s="1089">
        <v>0</v>
      </c>
      <c r="AQ357" s="1089">
        <v>0</v>
      </c>
      <c r="AR357" s="1089">
        <v>0</v>
      </c>
      <c r="AS357" s="1089">
        <v>0</v>
      </c>
      <c r="AT357" s="1089">
        <v>0</v>
      </c>
      <c r="AU357" s="1089">
        <v>0</v>
      </c>
      <c r="AV357" s="1089">
        <v>0</v>
      </c>
      <c r="AW357" s="1090">
        <v>0</v>
      </c>
      <c r="AY357" s="1089">
        <v>0</v>
      </c>
      <c r="BB357" s="1089">
        <v>0</v>
      </c>
      <c r="BC357" s="1091">
        <v>0</v>
      </c>
    </row>
    <row r="358" spans="1:55">
      <c r="A358" s="963">
        <v>472</v>
      </c>
      <c r="B358" s="964">
        <v>447</v>
      </c>
      <c r="C358" s="963" t="s">
        <v>1287</v>
      </c>
      <c r="D358" s="1032" t="s">
        <v>1970</v>
      </c>
      <c r="E358" s="1026" t="s">
        <v>1971</v>
      </c>
      <c r="F358" s="1073" t="s">
        <v>1391</v>
      </c>
      <c r="G358" s="974">
        <v>0</v>
      </c>
      <c r="H358" s="974">
        <v>0</v>
      </c>
      <c r="I358" s="974">
        <v>0</v>
      </c>
      <c r="J358" s="974">
        <v>0</v>
      </c>
      <c r="K358" s="974">
        <v>0</v>
      </c>
      <c r="L358" s="974">
        <v>0</v>
      </c>
      <c r="M358" s="974">
        <v>0</v>
      </c>
      <c r="N358" s="974">
        <v>0</v>
      </c>
      <c r="O358" s="974">
        <v>0</v>
      </c>
      <c r="P358" s="974">
        <v>0</v>
      </c>
      <c r="Q358" s="974">
        <v>0</v>
      </c>
      <c r="R358" s="974">
        <v>0</v>
      </c>
      <c r="S358" s="974">
        <v>0</v>
      </c>
      <c r="T358" s="974">
        <v>0</v>
      </c>
      <c r="U358" s="974">
        <v>0</v>
      </c>
      <c r="V358" s="974">
        <v>0</v>
      </c>
      <c r="W358" s="974">
        <v>0</v>
      </c>
      <c r="X358" s="974">
        <v>0</v>
      </c>
      <c r="Y358" s="974">
        <v>0</v>
      </c>
      <c r="Z358" s="974">
        <v>0</v>
      </c>
      <c r="AA358" s="974">
        <v>0</v>
      </c>
      <c r="AB358" s="974">
        <v>0</v>
      </c>
      <c r="AC358" s="974">
        <v>0</v>
      </c>
      <c r="AD358" s="974">
        <v>0</v>
      </c>
      <c r="AE358" s="974">
        <v>0</v>
      </c>
      <c r="AF358" s="974">
        <v>0</v>
      </c>
      <c r="AG358" s="974">
        <v>0</v>
      </c>
      <c r="AH358" s="974">
        <v>0</v>
      </c>
      <c r="AI358" s="974">
        <v>0</v>
      </c>
      <c r="AJ358" s="974">
        <v>0</v>
      </c>
      <c r="AK358" s="974">
        <v>0</v>
      </c>
      <c r="AL358" s="974">
        <v>0</v>
      </c>
      <c r="AM358" s="974">
        <v>0</v>
      </c>
      <c r="AN358" s="974">
        <v>0</v>
      </c>
      <c r="AO358" s="974">
        <v>0</v>
      </c>
      <c r="AP358" s="974">
        <v>0</v>
      </c>
      <c r="AQ358" s="974">
        <v>0</v>
      </c>
      <c r="AR358" s="974">
        <v>0</v>
      </c>
      <c r="AS358" s="974">
        <v>0</v>
      </c>
      <c r="AT358" s="974">
        <v>0</v>
      </c>
      <c r="AU358" s="974">
        <v>0</v>
      </c>
      <c r="AV358" s="974">
        <v>0</v>
      </c>
      <c r="AW358" s="1028">
        <v>0</v>
      </c>
      <c r="AX358" s="963"/>
      <c r="AY358" s="973">
        <v>0</v>
      </c>
      <c r="BB358" s="974">
        <v>0</v>
      </c>
      <c r="BC358" s="1031">
        <v>0</v>
      </c>
    </row>
    <row r="359" spans="1:55">
      <c r="A359" s="963">
        <v>473</v>
      </c>
      <c r="B359" s="964">
        <v>448</v>
      </c>
      <c r="C359" s="963" t="s">
        <v>1287</v>
      </c>
      <c r="D359" s="1032" t="s">
        <v>1972</v>
      </c>
      <c r="E359" s="1026" t="s">
        <v>1973</v>
      </c>
      <c r="F359" s="1073" t="s">
        <v>1391</v>
      </c>
      <c r="G359" s="974">
        <v>0</v>
      </c>
      <c r="H359" s="974">
        <v>0</v>
      </c>
      <c r="I359" s="974">
        <v>0</v>
      </c>
      <c r="J359" s="974">
        <v>0</v>
      </c>
      <c r="K359" s="974">
        <v>0</v>
      </c>
      <c r="L359" s="974">
        <v>0</v>
      </c>
      <c r="M359" s="974">
        <v>0</v>
      </c>
      <c r="N359" s="974">
        <v>0</v>
      </c>
      <c r="O359" s="974">
        <v>0</v>
      </c>
      <c r="P359" s="974">
        <v>0</v>
      </c>
      <c r="Q359" s="974">
        <v>0</v>
      </c>
      <c r="R359" s="974">
        <v>0</v>
      </c>
      <c r="S359" s="974">
        <v>0</v>
      </c>
      <c r="T359" s="974">
        <v>0</v>
      </c>
      <c r="U359" s="974">
        <v>0</v>
      </c>
      <c r="V359" s="974">
        <v>0</v>
      </c>
      <c r="W359" s="974">
        <v>0</v>
      </c>
      <c r="X359" s="974">
        <v>0</v>
      </c>
      <c r="Y359" s="974">
        <v>0</v>
      </c>
      <c r="Z359" s="974">
        <v>0</v>
      </c>
      <c r="AA359" s="974">
        <v>0</v>
      </c>
      <c r="AB359" s="974">
        <v>0</v>
      </c>
      <c r="AC359" s="974">
        <v>0</v>
      </c>
      <c r="AD359" s="974">
        <v>0</v>
      </c>
      <c r="AE359" s="974">
        <v>0</v>
      </c>
      <c r="AF359" s="974">
        <v>0</v>
      </c>
      <c r="AG359" s="974">
        <v>0</v>
      </c>
      <c r="AH359" s="974">
        <v>0</v>
      </c>
      <c r="AI359" s="974">
        <v>0</v>
      </c>
      <c r="AJ359" s="974">
        <v>0</v>
      </c>
      <c r="AK359" s="974">
        <v>0</v>
      </c>
      <c r="AL359" s="974">
        <v>0</v>
      </c>
      <c r="AM359" s="974">
        <v>0</v>
      </c>
      <c r="AN359" s="974">
        <v>0</v>
      </c>
      <c r="AO359" s="974">
        <v>0</v>
      </c>
      <c r="AP359" s="974">
        <v>0</v>
      </c>
      <c r="AQ359" s="974">
        <v>0</v>
      </c>
      <c r="AR359" s="974">
        <v>0</v>
      </c>
      <c r="AS359" s="974">
        <v>0</v>
      </c>
      <c r="AT359" s="974">
        <v>0</v>
      </c>
      <c r="AU359" s="974">
        <v>0</v>
      </c>
      <c r="AV359" s="974">
        <v>0</v>
      </c>
      <c r="AW359" s="1028">
        <v>0</v>
      </c>
      <c r="AX359" s="963"/>
      <c r="AY359" s="973">
        <v>0</v>
      </c>
      <c r="BB359" s="974">
        <v>0</v>
      </c>
      <c r="BC359" s="1031">
        <v>0</v>
      </c>
    </row>
    <row r="360" spans="1:55">
      <c r="A360" s="963">
        <v>474</v>
      </c>
      <c r="B360" s="964">
        <v>449</v>
      </c>
      <c r="C360" s="963" t="s">
        <v>1287</v>
      </c>
      <c r="D360" s="1032" t="s">
        <v>1974</v>
      </c>
      <c r="E360" s="1026" t="s">
        <v>1975</v>
      </c>
      <c r="F360" s="1073" t="s">
        <v>1391</v>
      </c>
      <c r="G360" s="974">
        <v>0</v>
      </c>
      <c r="H360" s="974">
        <v>0</v>
      </c>
      <c r="I360" s="974">
        <v>0</v>
      </c>
      <c r="J360" s="974">
        <v>0</v>
      </c>
      <c r="K360" s="974">
        <v>0</v>
      </c>
      <c r="L360" s="974">
        <v>0</v>
      </c>
      <c r="M360" s="974">
        <v>0</v>
      </c>
      <c r="N360" s="974">
        <v>0</v>
      </c>
      <c r="O360" s="974">
        <v>0</v>
      </c>
      <c r="P360" s="974">
        <v>0</v>
      </c>
      <c r="Q360" s="974">
        <v>0</v>
      </c>
      <c r="R360" s="974">
        <v>0</v>
      </c>
      <c r="S360" s="974">
        <v>0</v>
      </c>
      <c r="T360" s="974">
        <v>0</v>
      </c>
      <c r="U360" s="974">
        <v>0</v>
      </c>
      <c r="V360" s="974">
        <v>0</v>
      </c>
      <c r="W360" s="974">
        <v>0</v>
      </c>
      <c r="X360" s="974">
        <v>0</v>
      </c>
      <c r="Y360" s="974">
        <v>0</v>
      </c>
      <c r="Z360" s="974">
        <v>0</v>
      </c>
      <c r="AA360" s="974">
        <v>0</v>
      </c>
      <c r="AB360" s="974">
        <v>0</v>
      </c>
      <c r="AC360" s="974">
        <v>0</v>
      </c>
      <c r="AD360" s="974">
        <v>0</v>
      </c>
      <c r="AE360" s="974">
        <v>0</v>
      </c>
      <c r="AF360" s="974">
        <v>0</v>
      </c>
      <c r="AG360" s="974">
        <v>0</v>
      </c>
      <c r="AH360" s="974">
        <v>0</v>
      </c>
      <c r="AI360" s="974">
        <v>0</v>
      </c>
      <c r="AJ360" s="974">
        <v>0</v>
      </c>
      <c r="AK360" s="974">
        <v>0</v>
      </c>
      <c r="AL360" s="974">
        <v>0</v>
      </c>
      <c r="AM360" s="974">
        <v>0</v>
      </c>
      <c r="AN360" s="974">
        <v>0</v>
      </c>
      <c r="AO360" s="974">
        <v>0</v>
      </c>
      <c r="AP360" s="974">
        <v>0</v>
      </c>
      <c r="AQ360" s="974">
        <v>0</v>
      </c>
      <c r="AR360" s="974">
        <v>0</v>
      </c>
      <c r="AS360" s="974">
        <v>0</v>
      </c>
      <c r="AT360" s="974">
        <v>0</v>
      </c>
      <c r="AU360" s="974">
        <v>0</v>
      </c>
      <c r="AV360" s="974">
        <v>0</v>
      </c>
      <c r="AW360" s="1028">
        <v>0</v>
      </c>
      <c r="AX360" s="963"/>
      <c r="AY360" s="973">
        <v>0</v>
      </c>
      <c r="BB360" s="974">
        <v>0</v>
      </c>
      <c r="BC360" s="1031">
        <v>0</v>
      </c>
    </row>
    <row r="361" spans="1:55">
      <c r="A361" s="963">
        <v>475</v>
      </c>
      <c r="B361" s="964">
        <v>450</v>
      </c>
      <c r="C361" s="963" t="s">
        <v>1287</v>
      </c>
      <c r="D361" s="1032" t="s">
        <v>1976</v>
      </c>
      <c r="E361" s="1026" t="s">
        <v>1977</v>
      </c>
      <c r="F361" s="1073" t="s">
        <v>1391</v>
      </c>
      <c r="G361" s="974">
        <v>0</v>
      </c>
      <c r="H361" s="974">
        <v>0</v>
      </c>
      <c r="I361" s="974">
        <v>0</v>
      </c>
      <c r="J361" s="974">
        <v>0</v>
      </c>
      <c r="K361" s="974">
        <v>0</v>
      </c>
      <c r="L361" s="974">
        <v>0</v>
      </c>
      <c r="M361" s="974">
        <v>0</v>
      </c>
      <c r="N361" s="974">
        <v>0</v>
      </c>
      <c r="O361" s="974">
        <v>0</v>
      </c>
      <c r="P361" s="974">
        <v>0</v>
      </c>
      <c r="Q361" s="974">
        <v>0</v>
      </c>
      <c r="R361" s="974">
        <v>0</v>
      </c>
      <c r="S361" s="974">
        <v>0</v>
      </c>
      <c r="T361" s="974">
        <v>0</v>
      </c>
      <c r="U361" s="974">
        <v>0</v>
      </c>
      <c r="V361" s="974">
        <v>0</v>
      </c>
      <c r="W361" s="974">
        <v>0</v>
      </c>
      <c r="X361" s="974">
        <v>0</v>
      </c>
      <c r="Y361" s="974">
        <v>0</v>
      </c>
      <c r="Z361" s="974">
        <v>0</v>
      </c>
      <c r="AA361" s="974">
        <v>0</v>
      </c>
      <c r="AB361" s="974">
        <v>0</v>
      </c>
      <c r="AC361" s="974">
        <v>0</v>
      </c>
      <c r="AD361" s="974">
        <v>0</v>
      </c>
      <c r="AE361" s="974">
        <v>0</v>
      </c>
      <c r="AF361" s="974">
        <v>0</v>
      </c>
      <c r="AG361" s="974">
        <v>0</v>
      </c>
      <c r="AH361" s="974">
        <v>0</v>
      </c>
      <c r="AI361" s="974">
        <v>0</v>
      </c>
      <c r="AJ361" s="974">
        <v>0</v>
      </c>
      <c r="AK361" s="974">
        <v>0</v>
      </c>
      <c r="AL361" s="974">
        <v>0</v>
      </c>
      <c r="AM361" s="974">
        <v>0</v>
      </c>
      <c r="AN361" s="974">
        <v>0</v>
      </c>
      <c r="AO361" s="974">
        <v>0</v>
      </c>
      <c r="AP361" s="974">
        <v>0</v>
      </c>
      <c r="AQ361" s="974">
        <v>0</v>
      </c>
      <c r="AR361" s="974">
        <v>0</v>
      </c>
      <c r="AS361" s="974">
        <v>0</v>
      </c>
      <c r="AT361" s="974">
        <v>0</v>
      </c>
      <c r="AU361" s="974">
        <v>0</v>
      </c>
      <c r="AV361" s="974">
        <v>0</v>
      </c>
      <c r="AW361" s="1028">
        <v>0</v>
      </c>
      <c r="AX361" s="963"/>
      <c r="AY361" s="973">
        <v>0</v>
      </c>
      <c r="BB361" s="974">
        <v>0</v>
      </c>
      <c r="BC361" s="1031">
        <v>0</v>
      </c>
    </row>
    <row r="362" spans="1:55">
      <c r="A362" s="963">
        <v>476</v>
      </c>
      <c r="B362" s="964">
        <v>451</v>
      </c>
      <c r="C362" s="963" t="s">
        <v>1287</v>
      </c>
      <c r="D362" s="1032" t="s">
        <v>1978</v>
      </c>
      <c r="E362" s="1026" t="s">
        <v>1979</v>
      </c>
      <c r="F362" s="1073" t="s">
        <v>1391</v>
      </c>
      <c r="G362" s="974">
        <v>0</v>
      </c>
      <c r="H362" s="974">
        <v>0</v>
      </c>
      <c r="I362" s="974">
        <v>0</v>
      </c>
      <c r="J362" s="974">
        <v>0</v>
      </c>
      <c r="K362" s="974">
        <v>0</v>
      </c>
      <c r="L362" s="974">
        <v>0</v>
      </c>
      <c r="M362" s="974">
        <v>0</v>
      </c>
      <c r="N362" s="974">
        <v>0</v>
      </c>
      <c r="O362" s="974">
        <v>0</v>
      </c>
      <c r="P362" s="974">
        <v>0</v>
      </c>
      <c r="Q362" s="974">
        <v>0</v>
      </c>
      <c r="R362" s="974">
        <v>0</v>
      </c>
      <c r="S362" s="974">
        <v>0</v>
      </c>
      <c r="T362" s="974">
        <v>0</v>
      </c>
      <c r="U362" s="974">
        <v>0</v>
      </c>
      <c r="V362" s="974">
        <v>0</v>
      </c>
      <c r="W362" s="974">
        <v>0</v>
      </c>
      <c r="X362" s="974">
        <v>0</v>
      </c>
      <c r="Y362" s="974">
        <v>0</v>
      </c>
      <c r="Z362" s="974">
        <v>0</v>
      </c>
      <c r="AA362" s="974">
        <v>0</v>
      </c>
      <c r="AB362" s="974">
        <v>0</v>
      </c>
      <c r="AC362" s="974">
        <v>0</v>
      </c>
      <c r="AD362" s="974">
        <v>0</v>
      </c>
      <c r="AE362" s="974">
        <v>0</v>
      </c>
      <c r="AF362" s="974">
        <v>0</v>
      </c>
      <c r="AG362" s="974">
        <v>0</v>
      </c>
      <c r="AH362" s="974">
        <v>0</v>
      </c>
      <c r="AI362" s="974">
        <v>0</v>
      </c>
      <c r="AJ362" s="974">
        <v>0</v>
      </c>
      <c r="AK362" s="974">
        <v>0</v>
      </c>
      <c r="AL362" s="974">
        <v>0</v>
      </c>
      <c r="AM362" s="974">
        <v>0</v>
      </c>
      <c r="AN362" s="974">
        <v>0</v>
      </c>
      <c r="AO362" s="974">
        <v>0</v>
      </c>
      <c r="AP362" s="974">
        <v>0</v>
      </c>
      <c r="AQ362" s="974">
        <v>0</v>
      </c>
      <c r="AR362" s="974">
        <v>0</v>
      </c>
      <c r="AS362" s="974">
        <v>0</v>
      </c>
      <c r="AT362" s="974">
        <v>0</v>
      </c>
      <c r="AU362" s="974">
        <v>0</v>
      </c>
      <c r="AV362" s="974">
        <v>0</v>
      </c>
      <c r="AW362" s="1028">
        <v>0</v>
      </c>
      <c r="AX362" s="963"/>
      <c r="AY362" s="973">
        <v>0</v>
      </c>
      <c r="BB362" s="974">
        <v>0</v>
      </c>
      <c r="BC362" s="1031">
        <v>0</v>
      </c>
    </row>
    <row r="363" spans="1:55">
      <c r="A363" s="963">
        <v>477</v>
      </c>
      <c r="B363" s="964">
        <v>452</v>
      </c>
      <c r="C363" s="963" t="s">
        <v>1287</v>
      </c>
      <c r="D363" s="1032" t="s">
        <v>1980</v>
      </c>
      <c r="E363" s="1026" t="s">
        <v>1981</v>
      </c>
      <c r="F363" s="1073" t="s">
        <v>1391</v>
      </c>
      <c r="G363" s="974">
        <v>0</v>
      </c>
      <c r="H363" s="974">
        <v>0</v>
      </c>
      <c r="I363" s="974">
        <v>0</v>
      </c>
      <c r="J363" s="974">
        <v>0</v>
      </c>
      <c r="K363" s="974">
        <v>0</v>
      </c>
      <c r="L363" s="974">
        <v>0</v>
      </c>
      <c r="M363" s="974">
        <v>0</v>
      </c>
      <c r="N363" s="974">
        <v>0</v>
      </c>
      <c r="O363" s="974">
        <v>0</v>
      </c>
      <c r="P363" s="974">
        <v>0</v>
      </c>
      <c r="Q363" s="974">
        <v>0</v>
      </c>
      <c r="R363" s="974">
        <v>0</v>
      </c>
      <c r="S363" s="974">
        <v>0</v>
      </c>
      <c r="T363" s="974">
        <v>0</v>
      </c>
      <c r="U363" s="974">
        <v>0</v>
      </c>
      <c r="V363" s="974">
        <v>0</v>
      </c>
      <c r="W363" s="974">
        <v>0</v>
      </c>
      <c r="X363" s="974">
        <v>0</v>
      </c>
      <c r="Y363" s="974">
        <v>0</v>
      </c>
      <c r="Z363" s="974">
        <v>0</v>
      </c>
      <c r="AA363" s="974">
        <v>0</v>
      </c>
      <c r="AB363" s="974">
        <v>0</v>
      </c>
      <c r="AC363" s="974">
        <v>0</v>
      </c>
      <c r="AD363" s="974">
        <v>0</v>
      </c>
      <c r="AE363" s="974">
        <v>0</v>
      </c>
      <c r="AF363" s="974">
        <v>0</v>
      </c>
      <c r="AG363" s="974">
        <v>0</v>
      </c>
      <c r="AH363" s="974">
        <v>0</v>
      </c>
      <c r="AI363" s="974">
        <v>0</v>
      </c>
      <c r="AJ363" s="974">
        <v>0</v>
      </c>
      <c r="AK363" s="974">
        <v>0</v>
      </c>
      <c r="AL363" s="974">
        <v>0</v>
      </c>
      <c r="AM363" s="974">
        <v>0</v>
      </c>
      <c r="AN363" s="974">
        <v>0</v>
      </c>
      <c r="AO363" s="974">
        <v>0</v>
      </c>
      <c r="AP363" s="974">
        <v>0</v>
      </c>
      <c r="AQ363" s="974">
        <v>0</v>
      </c>
      <c r="AR363" s="974">
        <v>0</v>
      </c>
      <c r="AS363" s="974">
        <v>0</v>
      </c>
      <c r="AT363" s="974">
        <v>0</v>
      </c>
      <c r="AU363" s="974">
        <v>0</v>
      </c>
      <c r="AV363" s="974">
        <v>0</v>
      </c>
      <c r="AW363" s="1028">
        <v>0</v>
      </c>
      <c r="AX363" s="963"/>
      <c r="AY363" s="973">
        <v>0</v>
      </c>
      <c r="BB363" s="974">
        <v>0</v>
      </c>
      <c r="BC363" s="1031">
        <v>0</v>
      </c>
    </row>
    <row r="364" spans="1:55">
      <c r="A364" s="963">
        <v>478</v>
      </c>
      <c r="B364" s="964">
        <v>453</v>
      </c>
      <c r="C364" s="963" t="s">
        <v>1287</v>
      </c>
      <c r="D364" s="1032" t="s">
        <v>1982</v>
      </c>
      <c r="E364" s="1026" t="s">
        <v>1983</v>
      </c>
      <c r="F364" s="1073" t="s">
        <v>1391</v>
      </c>
      <c r="G364" s="974">
        <v>0</v>
      </c>
      <c r="H364" s="974">
        <v>0</v>
      </c>
      <c r="I364" s="974">
        <v>0</v>
      </c>
      <c r="J364" s="974">
        <v>0</v>
      </c>
      <c r="K364" s="974">
        <v>0</v>
      </c>
      <c r="L364" s="974">
        <v>0</v>
      </c>
      <c r="M364" s="974">
        <v>0</v>
      </c>
      <c r="N364" s="974">
        <v>0</v>
      </c>
      <c r="O364" s="974">
        <v>0</v>
      </c>
      <c r="P364" s="974">
        <v>0</v>
      </c>
      <c r="Q364" s="974">
        <v>0</v>
      </c>
      <c r="R364" s="974">
        <v>0</v>
      </c>
      <c r="S364" s="974">
        <v>0</v>
      </c>
      <c r="T364" s="974">
        <v>0</v>
      </c>
      <c r="U364" s="974">
        <v>0</v>
      </c>
      <c r="V364" s="974">
        <v>0</v>
      </c>
      <c r="W364" s="974">
        <v>0</v>
      </c>
      <c r="X364" s="974">
        <v>0</v>
      </c>
      <c r="Y364" s="974">
        <v>0</v>
      </c>
      <c r="Z364" s="974">
        <v>0</v>
      </c>
      <c r="AA364" s="974">
        <v>0</v>
      </c>
      <c r="AB364" s="974">
        <v>0</v>
      </c>
      <c r="AC364" s="974">
        <v>0</v>
      </c>
      <c r="AD364" s="974">
        <v>0</v>
      </c>
      <c r="AE364" s="974">
        <v>0</v>
      </c>
      <c r="AF364" s="974">
        <v>0</v>
      </c>
      <c r="AG364" s="974">
        <v>0</v>
      </c>
      <c r="AH364" s="974">
        <v>0</v>
      </c>
      <c r="AI364" s="974">
        <v>0</v>
      </c>
      <c r="AJ364" s="974">
        <v>0</v>
      </c>
      <c r="AK364" s="974">
        <v>0</v>
      </c>
      <c r="AL364" s="974">
        <v>0</v>
      </c>
      <c r="AM364" s="974">
        <v>0</v>
      </c>
      <c r="AN364" s="974">
        <v>0</v>
      </c>
      <c r="AO364" s="974">
        <v>0</v>
      </c>
      <c r="AP364" s="974">
        <v>0</v>
      </c>
      <c r="AQ364" s="974">
        <v>0</v>
      </c>
      <c r="AR364" s="974">
        <v>0</v>
      </c>
      <c r="AS364" s="974">
        <v>0</v>
      </c>
      <c r="AT364" s="974">
        <v>0</v>
      </c>
      <c r="AU364" s="974">
        <v>0</v>
      </c>
      <c r="AV364" s="974">
        <v>0</v>
      </c>
      <c r="AW364" s="1028">
        <v>0</v>
      </c>
      <c r="AX364" s="963"/>
      <c r="AY364" s="973">
        <v>0</v>
      </c>
      <c r="BB364" s="974">
        <v>0</v>
      </c>
      <c r="BC364" s="1031">
        <v>0</v>
      </c>
    </row>
    <row r="365" spans="1:55">
      <c r="A365" s="963">
        <v>479</v>
      </c>
      <c r="B365" s="964">
        <v>454</v>
      </c>
      <c r="C365" s="963" t="s">
        <v>1287</v>
      </c>
      <c r="D365" s="1032" t="s">
        <v>1984</v>
      </c>
      <c r="E365" s="1026" t="s">
        <v>1985</v>
      </c>
      <c r="F365" s="1073" t="s">
        <v>1391</v>
      </c>
      <c r="G365" s="974">
        <v>0</v>
      </c>
      <c r="H365" s="974">
        <v>0</v>
      </c>
      <c r="I365" s="974">
        <v>0</v>
      </c>
      <c r="J365" s="974">
        <v>0</v>
      </c>
      <c r="K365" s="974">
        <v>0</v>
      </c>
      <c r="L365" s="974">
        <v>0</v>
      </c>
      <c r="M365" s="974">
        <v>0</v>
      </c>
      <c r="N365" s="974">
        <v>0</v>
      </c>
      <c r="O365" s="974">
        <v>0</v>
      </c>
      <c r="P365" s="974">
        <v>0</v>
      </c>
      <c r="Q365" s="974">
        <v>0</v>
      </c>
      <c r="R365" s="974">
        <v>0</v>
      </c>
      <c r="S365" s="974">
        <v>0</v>
      </c>
      <c r="T365" s="974">
        <v>0</v>
      </c>
      <c r="U365" s="974">
        <v>0</v>
      </c>
      <c r="V365" s="974">
        <v>0</v>
      </c>
      <c r="W365" s="974">
        <v>0</v>
      </c>
      <c r="X365" s="974">
        <v>0</v>
      </c>
      <c r="Y365" s="974">
        <v>0</v>
      </c>
      <c r="Z365" s="974">
        <v>0</v>
      </c>
      <c r="AA365" s="974">
        <v>0</v>
      </c>
      <c r="AB365" s="974">
        <v>0</v>
      </c>
      <c r="AC365" s="974">
        <v>0</v>
      </c>
      <c r="AD365" s="974">
        <v>0</v>
      </c>
      <c r="AE365" s="974">
        <v>0</v>
      </c>
      <c r="AF365" s="974">
        <v>0</v>
      </c>
      <c r="AG365" s="974">
        <v>0</v>
      </c>
      <c r="AH365" s="974">
        <v>0</v>
      </c>
      <c r="AI365" s="974">
        <v>0</v>
      </c>
      <c r="AJ365" s="974">
        <v>0</v>
      </c>
      <c r="AK365" s="974">
        <v>0</v>
      </c>
      <c r="AL365" s="974">
        <v>0</v>
      </c>
      <c r="AM365" s="974">
        <v>0</v>
      </c>
      <c r="AN365" s="974">
        <v>0</v>
      </c>
      <c r="AO365" s="974">
        <v>0</v>
      </c>
      <c r="AP365" s="974">
        <v>0</v>
      </c>
      <c r="AQ365" s="974">
        <v>0</v>
      </c>
      <c r="AR365" s="974">
        <v>0</v>
      </c>
      <c r="AS365" s="974">
        <v>0</v>
      </c>
      <c r="AT365" s="974">
        <v>0</v>
      </c>
      <c r="AU365" s="974">
        <v>0</v>
      </c>
      <c r="AV365" s="974">
        <v>0</v>
      </c>
      <c r="AW365" s="1028">
        <v>0</v>
      </c>
      <c r="AX365" s="963"/>
      <c r="AY365" s="973">
        <v>0</v>
      </c>
      <c r="BB365" s="974">
        <v>0</v>
      </c>
      <c r="BC365" s="1031">
        <v>0</v>
      </c>
    </row>
    <row r="366" spans="1:55">
      <c r="A366" s="963">
        <v>480</v>
      </c>
      <c r="B366" s="964">
        <v>455</v>
      </c>
      <c r="C366" s="963" t="s">
        <v>1287</v>
      </c>
      <c r="D366" s="1032" t="s">
        <v>1986</v>
      </c>
      <c r="E366" s="1026" t="s">
        <v>1987</v>
      </c>
      <c r="F366" s="1073" t="s">
        <v>1391</v>
      </c>
      <c r="G366" s="974">
        <v>0</v>
      </c>
      <c r="H366" s="974">
        <v>0</v>
      </c>
      <c r="I366" s="974">
        <v>0</v>
      </c>
      <c r="J366" s="974">
        <v>0</v>
      </c>
      <c r="K366" s="974">
        <v>0</v>
      </c>
      <c r="L366" s="974">
        <v>0</v>
      </c>
      <c r="M366" s="974">
        <v>0</v>
      </c>
      <c r="N366" s="974">
        <v>0</v>
      </c>
      <c r="O366" s="974">
        <v>0</v>
      </c>
      <c r="P366" s="974">
        <v>0</v>
      </c>
      <c r="Q366" s="974">
        <v>0</v>
      </c>
      <c r="R366" s="974">
        <v>0</v>
      </c>
      <c r="S366" s="974">
        <v>0</v>
      </c>
      <c r="T366" s="974">
        <v>0</v>
      </c>
      <c r="U366" s="974">
        <v>0</v>
      </c>
      <c r="V366" s="974">
        <v>0</v>
      </c>
      <c r="W366" s="974">
        <v>0</v>
      </c>
      <c r="X366" s="974">
        <v>0</v>
      </c>
      <c r="Y366" s="974">
        <v>0</v>
      </c>
      <c r="Z366" s="974">
        <v>0</v>
      </c>
      <c r="AA366" s="974">
        <v>0</v>
      </c>
      <c r="AB366" s="974">
        <v>0</v>
      </c>
      <c r="AC366" s="974">
        <v>0</v>
      </c>
      <c r="AD366" s="974">
        <v>0</v>
      </c>
      <c r="AE366" s="974">
        <v>0</v>
      </c>
      <c r="AF366" s="974">
        <v>0</v>
      </c>
      <c r="AG366" s="974">
        <v>0</v>
      </c>
      <c r="AH366" s="974">
        <v>0</v>
      </c>
      <c r="AI366" s="974">
        <v>0</v>
      </c>
      <c r="AJ366" s="974">
        <v>0</v>
      </c>
      <c r="AK366" s="974">
        <v>0</v>
      </c>
      <c r="AL366" s="974">
        <v>0</v>
      </c>
      <c r="AM366" s="974">
        <v>0</v>
      </c>
      <c r="AN366" s="974">
        <v>0</v>
      </c>
      <c r="AO366" s="974">
        <v>0</v>
      </c>
      <c r="AP366" s="974">
        <v>0</v>
      </c>
      <c r="AQ366" s="974">
        <v>0</v>
      </c>
      <c r="AR366" s="974">
        <v>0</v>
      </c>
      <c r="AS366" s="974">
        <v>0</v>
      </c>
      <c r="AT366" s="974">
        <v>0</v>
      </c>
      <c r="AU366" s="974">
        <v>0</v>
      </c>
      <c r="AV366" s="974">
        <v>0</v>
      </c>
      <c r="AW366" s="1028">
        <v>0</v>
      </c>
      <c r="AX366" s="963"/>
      <c r="AY366" s="973">
        <v>0</v>
      </c>
      <c r="BB366" s="974">
        <v>0</v>
      </c>
      <c r="BC366" s="1031">
        <v>0</v>
      </c>
    </row>
    <row r="367" spans="1:55">
      <c r="A367" s="963">
        <v>482</v>
      </c>
      <c r="B367" s="964">
        <v>457</v>
      </c>
      <c r="C367" s="963" t="s">
        <v>1287</v>
      </c>
      <c r="D367" s="1032" t="s">
        <v>1988</v>
      </c>
      <c r="E367" s="1026" t="s">
        <v>1989</v>
      </c>
      <c r="F367" s="1073" t="s">
        <v>1391</v>
      </c>
      <c r="G367" s="974">
        <v>0</v>
      </c>
      <c r="H367" s="974">
        <v>0</v>
      </c>
      <c r="I367" s="974">
        <v>0</v>
      </c>
      <c r="J367" s="974">
        <v>0</v>
      </c>
      <c r="K367" s="974">
        <v>0</v>
      </c>
      <c r="L367" s="974">
        <v>0</v>
      </c>
      <c r="M367" s="974">
        <v>0</v>
      </c>
      <c r="N367" s="974">
        <v>0</v>
      </c>
      <c r="O367" s="974">
        <v>0</v>
      </c>
      <c r="P367" s="974">
        <v>0</v>
      </c>
      <c r="Q367" s="974">
        <v>0</v>
      </c>
      <c r="R367" s="974">
        <v>0</v>
      </c>
      <c r="S367" s="974">
        <v>0</v>
      </c>
      <c r="T367" s="974">
        <v>0</v>
      </c>
      <c r="U367" s="974">
        <v>0</v>
      </c>
      <c r="V367" s="974">
        <v>0</v>
      </c>
      <c r="W367" s="974">
        <v>0</v>
      </c>
      <c r="X367" s="974">
        <v>0</v>
      </c>
      <c r="Y367" s="974">
        <v>0</v>
      </c>
      <c r="Z367" s="974">
        <v>0</v>
      </c>
      <c r="AA367" s="974">
        <v>0</v>
      </c>
      <c r="AB367" s="974">
        <v>0</v>
      </c>
      <c r="AC367" s="974">
        <v>0</v>
      </c>
      <c r="AD367" s="974">
        <v>0</v>
      </c>
      <c r="AE367" s="974">
        <v>0</v>
      </c>
      <c r="AF367" s="974">
        <v>0</v>
      </c>
      <c r="AG367" s="974">
        <v>0</v>
      </c>
      <c r="AH367" s="974">
        <v>0</v>
      </c>
      <c r="AI367" s="974">
        <v>0</v>
      </c>
      <c r="AJ367" s="974">
        <v>0</v>
      </c>
      <c r="AK367" s="974">
        <v>0</v>
      </c>
      <c r="AL367" s="974">
        <v>0</v>
      </c>
      <c r="AM367" s="974">
        <v>0</v>
      </c>
      <c r="AN367" s="974">
        <v>0</v>
      </c>
      <c r="AO367" s="974">
        <v>0</v>
      </c>
      <c r="AP367" s="974">
        <v>0</v>
      </c>
      <c r="AQ367" s="974">
        <v>0</v>
      </c>
      <c r="AR367" s="974">
        <v>0</v>
      </c>
      <c r="AS367" s="974">
        <v>0</v>
      </c>
      <c r="AT367" s="974">
        <v>0</v>
      </c>
      <c r="AU367" s="974">
        <v>0</v>
      </c>
      <c r="AV367" s="974">
        <v>0</v>
      </c>
      <c r="AW367" s="1028">
        <v>0</v>
      </c>
      <c r="AX367" s="963"/>
      <c r="AY367" s="973">
        <v>0</v>
      </c>
      <c r="BB367" s="974">
        <v>0</v>
      </c>
      <c r="BC367" s="1031">
        <v>0</v>
      </c>
    </row>
    <row r="368" spans="1:55">
      <c r="A368" s="963">
        <v>483</v>
      </c>
      <c r="B368" s="964">
        <v>458</v>
      </c>
      <c r="C368" s="963" t="s">
        <v>1287</v>
      </c>
      <c r="D368" s="1032" t="s">
        <v>1990</v>
      </c>
      <c r="E368" s="1026" t="s">
        <v>1991</v>
      </c>
      <c r="F368" s="1073" t="s">
        <v>1391</v>
      </c>
      <c r="G368" s="974">
        <v>0</v>
      </c>
      <c r="H368" s="974">
        <v>0</v>
      </c>
      <c r="I368" s="974">
        <v>0</v>
      </c>
      <c r="J368" s="974">
        <v>0</v>
      </c>
      <c r="K368" s="974">
        <v>0</v>
      </c>
      <c r="L368" s="974">
        <v>0</v>
      </c>
      <c r="M368" s="974">
        <v>0</v>
      </c>
      <c r="N368" s="974">
        <v>0</v>
      </c>
      <c r="O368" s="974">
        <v>0</v>
      </c>
      <c r="P368" s="974">
        <v>0</v>
      </c>
      <c r="Q368" s="974">
        <v>0</v>
      </c>
      <c r="R368" s="974">
        <v>0</v>
      </c>
      <c r="S368" s="974">
        <v>0</v>
      </c>
      <c r="T368" s="974">
        <v>0</v>
      </c>
      <c r="U368" s="974">
        <v>0</v>
      </c>
      <c r="V368" s="974">
        <v>0</v>
      </c>
      <c r="W368" s="974">
        <v>0</v>
      </c>
      <c r="X368" s="974">
        <v>0</v>
      </c>
      <c r="Y368" s="974">
        <v>0</v>
      </c>
      <c r="Z368" s="974">
        <v>0</v>
      </c>
      <c r="AA368" s="974">
        <v>0</v>
      </c>
      <c r="AB368" s="974">
        <v>0</v>
      </c>
      <c r="AC368" s="974">
        <v>0</v>
      </c>
      <c r="AD368" s="974">
        <v>0</v>
      </c>
      <c r="AE368" s="974">
        <v>0</v>
      </c>
      <c r="AF368" s="974">
        <v>0</v>
      </c>
      <c r="AG368" s="974">
        <v>0</v>
      </c>
      <c r="AH368" s="974">
        <v>0</v>
      </c>
      <c r="AI368" s="974">
        <v>0</v>
      </c>
      <c r="AJ368" s="974">
        <v>0</v>
      </c>
      <c r="AK368" s="974">
        <v>0</v>
      </c>
      <c r="AL368" s="974">
        <v>0</v>
      </c>
      <c r="AM368" s="974">
        <v>0</v>
      </c>
      <c r="AN368" s="974">
        <v>0</v>
      </c>
      <c r="AO368" s="974">
        <v>0</v>
      </c>
      <c r="AP368" s="974">
        <v>0</v>
      </c>
      <c r="AQ368" s="974">
        <v>0</v>
      </c>
      <c r="AR368" s="974">
        <v>0</v>
      </c>
      <c r="AS368" s="974">
        <v>0</v>
      </c>
      <c r="AT368" s="974">
        <v>0</v>
      </c>
      <c r="AU368" s="974">
        <v>0</v>
      </c>
      <c r="AV368" s="974">
        <v>0</v>
      </c>
      <c r="AW368" s="1028">
        <v>0</v>
      </c>
      <c r="AX368" s="963"/>
      <c r="AY368" s="973">
        <v>0</v>
      </c>
      <c r="BB368" s="974">
        <v>0</v>
      </c>
      <c r="BC368" s="1031">
        <v>0</v>
      </c>
    </row>
    <row r="369" spans="1:55">
      <c r="A369" s="963">
        <v>484</v>
      </c>
      <c r="B369" s="964">
        <v>459</v>
      </c>
      <c r="C369" s="963" t="s">
        <v>1287</v>
      </c>
      <c r="D369" s="1032" t="s">
        <v>1992</v>
      </c>
      <c r="E369" s="1026" t="s">
        <v>1993</v>
      </c>
      <c r="F369" s="1073" t="s">
        <v>1391</v>
      </c>
      <c r="G369" s="974">
        <v>0</v>
      </c>
      <c r="H369" s="974">
        <v>0</v>
      </c>
      <c r="I369" s="974">
        <v>0</v>
      </c>
      <c r="J369" s="974">
        <v>0</v>
      </c>
      <c r="K369" s="974">
        <v>0</v>
      </c>
      <c r="L369" s="974">
        <v>0</v>
      </c>
      <c r="M369" s="974">
        <v>0</v>
      </c>
      <c r="N369" s="974">
        <v>0</v>
      </c>
      <c r="O369" s="974">
        <v>0</v>
      </c>
      <c r="P369" s="974">
        <v>0</v>
      </c>
      <c r="Q369" s="974">
        <v>0</v>
      </c>
      <c r="R369" s="974">
        <v>0</v>
      </c>
      <c r="S369" s="974">
        <v>0</v>
      </c>
      <c r="T369" s="974">
        <v>0</v>
      </c>
      <c r="U369" s="974">
        <v>0</v>
      </c>
      <c r="V369" s="974">
        <v>0</v>
      </c>
      <c r="W369" s="974">
        <v>0</v>
      </c>
      <c r="X369" s="974">
        <v>0</v>
      </c>
      <c r="Y369" s="974">
        <v>0</v>
      </c>
      <c r="Z369" s="974">
        <v>0</v>
      </c>
      <c r="AA369" s="974">
        <v>0</v>
      </c>
      <c r="AB369" s="974">
        <v>0</v>
      </c>
      <c r="AC369" s="974">
        <v>0</v>
      </c>
      <c r="AD369" s="974">
        <v>0</v>
      </c>
      <c r="AE369" s="974">
        <v>0</v>
      </c>
      <c r="AF369" s="974">
        <v>0</v>
      </c>
      <c r="AG369" s="974">
        <v>0</v>
      </c>
      <c r="AH369" s="974">
        <v>0</v>
      </c>
      <c r="AI369" s="974">
        <v>0</v>
      </c>
      <c r="AJ369" s="974">
        <v>0</v>
      </c>
      <c r="AK369" s="974">
        <v>0</v>
      </c>
      <c r="AL369" s="974">
        <v>0</v>
      </c>
      <c r="AM369" s="974">
        <v>0</v>
      </c>
      <c r="AN369" s="974">
        <v>0</v>
      </c>
      <c r="AO369" s="974">
        <v>0</v>
      </c>
      <c r="AP369" s="974">
        <v>0</v>
      </c>
      <c r="AQ369" s="974">
        <v>0</v>
      </c>
      <c r="AR369" s="974">
        <v>0</v>
      </c>
      <c r="AS369" s="974">
        <v>0</v>
      </c>
      <c r="AT369" s="974">
        <v>0</v>
      </c>
      <c r="AU369" s="974">
        <v>0</v>
      </c>
      <c r="AV369" s="974">
        <v>0</v>
      </c>
      <c r="AW369" s="1028">
        <v>0</v>
      </c>
      <c r="AX369" s="963"/>
      <c r="AY369" s="973">
        <v>0</v>
      </c>
      <c r="BB369" s="974">
        <v>0</v>
      </c>
      <c r="BC369" s="1031">
        <v>0</v>
      </c>
    </row>
    <row r="370" spans="1:55">
      <c r="A370" s="963">
        <v>485</v>
      </c>
      <c r="B370" s="964">
        <v>460</v>
      </c>
      <c r="C370" s="963" t="s">
        <v>1287</v>
      </c>
      <c r="D370" s="1032" t="s">
        <v>1994</v>
      </c>
      <c r="E370" s="1026" t="s">
        <v>1995</v>
      </c>
      <c r="F370" s="1073" t="s">
        <v>1391</v>
      </c>
      <c r="G370" s="974">
        <v>0</v>
      </c>
      <c r="H370" s="974">
        <v>0</v>
      </c>
      <c r="I370" s="974">
        <v>0</v>
      </c>
      <c r="J370" s="974">
        <v>0</v>
      </c>
      <c r="K370" s="974">
        <v>0</v>
      </c>
      <c r="L370" s="974">
        <v>0</v>
      </c>
      <c r="M370" s="974">
        <v>0</v>
      </c>
      <c r="N370" s="974">
        <v>0</v>
      </c>
      <c r="O370" s="974">
        <v>0</v>
      </c>
      <c r="P370" s="974">
        <v>0</v>
      </c>
      <c r="Q370" s="974">
        <v>0</v>
      </c>
      <c r="R370" s="974">
        <v>0</v>
      </c>
      <c r="S370" s="974">
        <v>0</v>
      </c>
      <c r="T370" s="974">
        <v>0</v>
      </c>
      <c r="U370" s="974">
        <v>0</v>
      </c>
      <c r="V370" s="974">
        <v>0</v>
      </c>
      <c r="W370" s="974">
        <v>0</v>
      </c>
      <c r="X370" s="974">
        <v>0</v>
      </c>
      <c r="Y370" s="974">
        <v>0</v>
      </c>
      <c r="Z370" s="974">
        <v>0</v>
      </c>
      <c r="AA370" s="974">
        <v>0</v>
      </c>
      <c r="AB370" s="974">
        <v>0</v>
      </c>
      <c r="AC370" s="974">
        <v>0</v>
      </c>
      <c r="AD370" s="974">
        <v>0</v>
      </c>
      <c r="AE370" s="974">
        <v>0</v>
      </c>
      <c r="AF370" s="974">
        <v>0</v>
      </c>
      <c r="AG370" s="974">
        <v>0</v>
      </c>
      <c r="AH370" s="974">
        <v>0</v>
      </c>
      <c r="AI370" s="974">
        <v>0</v>
      </c>
      <c r="AJ370" s="974">
        <v>0</v>
      </c>
      <c r="AK370" s="974">
        <v>0</v>
      </c>
      <c r="AL370" s="974">
        <v>0</v>
      </c>
      <c r="AM370" s="974">
        <v>0</v>
      </c>
      <c r="AN370" s="974">
        <v>0</v>
      </c>
      <c r="AO370" s="974">
        <v>0</v>
      </c>
      <c r="AP370" s="974">
        <v>0</v>
      </c>
      <c r="AQ370" s="974">
        <v>0</v>
      </c>
      <c r="AR370" s="974">
        <v>0</v>
      </c>
      <c r="AS370" s="974">
        <v>0</v>
      </c>
      <c r="AT370" s="974">
        <v>0</v>
      </c>
      <c r="AU370" s="974">
        <v>0</v>
      </c>
      <c r="AV370" s="974">
        <v>0</v>
      </c>
      <c r="AW370" s="1028">
        <v>0</v>
      </c>
      <c r="AX370" s="963"/>
      <c r="AY370" s="973">
        <v>0</v>
      </c>
      <c r="BB370" s="974">
        <v>0</v>
      </c>
      <c r="BC370" s="1031">
        <v>0</v>
      </c>
    </row>
    <row r="371" spans="1:55">
      <c r="A371" s="963">
        <v>486</v>
      </c>
      <c r="B371" s="964">
        <v>461</v>
      </c>
      <c r="C371" s="963" t="s">
        <v>1287</v>
      </c>
      <c r="D371" s="1032" t="s">
        <v>1996</v>
      </c>
      <c r="E371" s="1026" t="s">
        <v>1997</v>
      </c>
      <c r="F371" s="1073" t="s">
        <v>1391</v>
      </c>
      <c r="G371" s="974">
        <v>0</v>
      </c>
      <c r="H371" s="974">
        <v>0</v>
      </c>
      <c r="I371" s="974">
        <v>0</v>
      </c>
      <c r="J371" s="974">
        <v>0</v>
      </c>
      <c r="K371" s="974">
        <v>0</v>
      </c>
      <c r="L371" s="974">
        <v>0</v>
      </c>
      <c r="M371" s="974">
        <v>0</v>
      </c>
      <c r="N371" s="974">
        <v>0</v>
      </c>
      <c r="O371" s="974">
        <v>0</v>
      </c>
      <c r="P371" s="974">
        <v>0</v>
      </c>
      <c r="Q371" s="974">
        <v>0</v>
      </c>
      <c r="R371" s="974">
        <v>0</v>
      </c>
      <c r="S371" s="974">
        <v>0</v>
      </c>
      <c r="T371" s="974">
        <v>0</v>
      </c>
      <c r="U371" s="974">
        <v>0</v>
      </c>
      <c r="V371" s="974">
        <v>0</v>
      </c>
      <c r="W371" s="974">
        <v>0</v>
      </c>
      <c r="X371" s="974">
        <v>0</v>
      </c>
      <c r="Y371" s="974">
        <v>0</v>
      </c>
      <c r="Z371" s="974">
        <v>0</v>
      </c>
      <c r="AA371" s="974">
        <v>0</v>
      </c>
      <c r="AB371" s="974">
        <v>0</v>
      </c>
      <c r="AC371" s="974">
        <v>0</v>
      </c>
      <c r="AD371" s="974">
        <v>0</v>
      </c>
      <c r="AE371" s="974">
        <v>0</v>
      </c>
      <c r="AF371" s="974">
        <v>0</v>
      </c>
      <c r="AG371" s="974">
        <v>0</v>
      </c>
      <c r="AH371" s="974">
        <v>0</v>
      </c>
      <c r="AI371" s="974">
        <v>0</v>
      </c>
      <c r="AJ371" s="974">
        <v>0</v>
      </c>
      <c r="AK371" s="974">
        <v>0</v>
      </c>
      <c r="AL371" s="974">
        <v>0</v>
      </c>
      <c r="AM371" s="974">
        <v>0</v>
      </c>
      <c r="AN371" s="974">
        <v>0</v>
      </c>
      <c r="AO371" s="974">
        <v>0</v>
      </c>
      <c r="AP371" s="974">
        <v>0</v>
      </c>
      <c r="AQ371" s="974">
        <v>0</v>
      </c>
      <c r="AR371" s="974">
        <v>0</v>
      </c>
      <c r="AS371" s="974">
        <v>0</v>
      </c>
      <c r="AT371" s="974">
        <v>0</v>
      </c>
      <c r="AU371" s="974">
        <v>0</v>
      </c>
      <c r="AV371" s="974">
        <v>0</v>
      </c>
      <c r="AW371" s="1028">
        <v>0</v>
      </c>
      <c r="AX371" s="963"/>
      <c r="AY371" s="973">
        <v>0</v>
      </c>
      <c r="BB371" s="974">
        <v>0</v>
      </c>
      <c r="BC371" s="1031">
        <v>0</v>
      </c>
    </row>
    <row r="372" spans="1:55">
      <c r="A372" s="963">
        <v>487</v>
      </c>
      <c r="B372" s="964">
        <v>462</v>
      </c>
      <c r="C372" s="963" t="s">
        <v>1287</v>
      </c>
      <c r="D372" s="1032" t="s">
        <v>1998</v>
      </c>
      <c r="E372" s="1026" t="s">
        <v>1999</v>
      </c>
      <c r="F372" s="1073" t="s">
        <v>1391</v>
      </c>
      <c r="G372" s="974">
        <v>0</v>
      </c>
      <c r="H372" s="974">
        <v>0</v>
      </c>
      <c r="I372" s="974">
        <v>0</v>
      </c>
      <c r="J372" s="974">
        <v>0</v>
      </c>
      <c r="K372" s="974">
        <v>0</v>
      </c>
      <c r="L372" s="974">
        <v>0</v>
      </c>
      <c r="M372" s="974">
        <v>0</v>
      </c>
      <c r="N372" s="974">
        <v>0</v>
      </c>
      <c r="O372" s="974">
        <v>0</v>
      </c>
      <c r="P372" s="974">
        <v>0</v>
      </c>
      <c r="Q372" s="974">
        <v>0</v>
      </c>
      <c r="R372" s="974">
        <v>0</v>
      </c>
      <c r="S372" s="974">
        <v>0</v>
      </c>
      <c r="T372" s="974">
        <v>0</v>
      </c>
      <c r="U372" s="974">
        <v>0</v>
      </c>
      <c r="V372" s="974">
        <v>0</v>
      </c>
      <c r="W372" s="974">
        <v>0</v>
      </c>
      <c r="X372" s="974">
        <v>0</v>
      </c>
      <c r="Y372" s="974">
        <v>0</v>
      </c>
      <c r="Z372" s="974">
        <v>0</v>
      </c>
      <c r="AA372" s="974">
        <v>0</v>
      </c>
      <c r="AB372" s="974">
        <v>0</v>
      </c>
      <c r="AC372" s="974">
        <v>0</v>
      </c>
      <c r="AD372" s="974">
        <v>0</v>
      </c>
      <c r="AE372" s="974">
        <v>0</v>
      </c>
      <c r="AF372" s="974">
        <v>0</v>
      </c>
      <c r="AG372" s="974">
        <v>0</v>
      </c>
      <c r="AH372" s="974">
        <v>0</v>
      </c>
      <c r="AI372" s="974">
        <v>0</v>
      </c>
      <c r="AJ372" s="974">
        <v>0</v>
      </c>
      <c r="AK372" s="974">
        <v>0</v>
      </c>
      <c r="AL372" s="974">
        <v>0</v>
      </c>
      <c r="AM372" s="974">
        <v>0</v>
      </c>
      <c r="AN372" s="974">
        <v>0</v>
      </c>
      <c r="AO372" s="974">
        <v>0</v>
      </c>
      <c r="AP372" s="974">
        <v>0</v>
      </c>
      <c r="AQ372" s="974">
        <v>0</v>
      </c>
      <c r="AR372" s="974">
        <v>0</v>
      </c>
      <c r="AS372" s="974">
        <v>0</v>
      </c>
      <c r="AT372" s="974">
        <v>0</v>
      </c>
      <c r="AU372" s="974">
        <v>0</v>
      </c>
      <c r="AV372" s="974">
        <v>0</v>
      </c>
      <c r="AW372" s="1028">
        <v>0</v>
      </c>
      <c r="AX372" s="963"/>
      <c r="AY372" s="973">
        <v>0</v>
      </c>
      <c r="BB372" s="974">
        <v>0</v>
      </c>
      <c r="BC372" s="1031">
        <v>0</v>
      </c>
    </row>
    <row r="373" spans="1:55">
      <c r="A373" s="963">
        <v>488</v>
      </c>
      <c r="B373" s="964">
        <v>463</v>
      </c>
      <c r="C373" s="963" t="s">
        <v>1287</v>
      </c>
      <c r="D373" s="1032" t="s">
        <v>2000</v>
      </c>
      <c r="E373" s="1026" t="s">
        <v>2001</v>
      </c>
      <c r="F373" s="1073" t="s">
        <v>1391</v>
      </c>
      <c r="G373" s="974">
        <v>0</v>
      </c>
      <c r="H373" s="974">
        <v>0</v>
      </c>
      <c r="I373" s="974">
        <v>0</v>
      </c>
      <c r="J373" s="974">
        <v>0</v>
      </c>
      <c r="K373" s="974">
        <v>0</v>
      </c>
      <c r="L373" s="974">
        <v>0</v>
      </c>
      <c r="M373" s="974">
        <v>0</v>
      </c>
      <c r="N373" s="974">
        <v>0</v>
      </c>
      <c r="O373" s="974">
        <v>0</v>
      </c>
      <c r="P373" s="974">
        <v>0</v>
      </c>
      <c r="Q373" s="974">
        <v>0</v>
      </c>
      <c r="R373" s="974">
        <v>0</v>
      </c>
      <c r="S373" s="974">
        <v>0</v>
      </c>
      <c r="T373" s="974">
        <v>0</v>
      </c>
      <c r="U373" s="974">
        <v>0</v>
      </c>
      <c r="V373" s="974">
        <v>0</v>
      </c>
      <c r="W373" s="974">
        <v>0</v>
      </c>
      <c r="X373" s="974">
        <v>0</v>
      </c>
      <c r="Y373" s="974">
        <v>0</v>
      </c>
      <c r="Z373" s="974">
        <v>0</v>
      </c>
      <c r="AA373" s="974">
        <v>0</v>
      </c>
      <c r="AB373" s="974">
        <v>0</v>
      </c>
      <c r="AC373" s="974">
        <v>0</v>
      </c>
      <c r="AD373" s="974">
        <v>0</v>
      </c>
      <c r="AE373" s="974">
        <v>0</v>
      </c>
      <c r="AF373" s="974">
        <v>0</v>
      </c>
      <c r="AG373" s="974">
        <v>0</v>
      </c>
      <c r="AH373" s="974">
        <v>0</v>
      </c>
      <c r="AI373" s="974">
        <v>0</v>
      </c>
      <c r="AJ373" s="974">
        <v>0</v>
      </c>
      <c r="AK373" s="974">
        <v>0</v>
      </c>
      <c r="AL373" s="974">
        <v>0</v>
      </c>
      <c r="AM373" s="974">
        <v>0</v>
      </c>
      <c r="AN373" s="974">
        <v>0</v>
      </c>
      <c r="AO373" s="974">
        <v>0</v>
      </c>
      <c r="AP373" s="974">
        <v>0</v>
      </c>
      <c r="AQ373" s="974">
        <v>0</v>
      </c>
      <c r="AR373" s="974">
        <v>0</v>
      </c>
      <c r="AS373" s="974">
        <v>0</v>
      </c>
      <c r="AT373" s="974">
        <v>0</v>
      </c>
      <c r="AU373" s="974">
        <v>0</v>
      </c>
      <c r="AV373" s="974">
        <v>0</v>
      </c>
      <c r="AW373" s="1028">
        <v>0</v>
      </c>
      <c r="AX373" s="963"/>
      <c r="AY373" s="973">
        <v>0</v>
      </c>
      <c r="BB373" s="974">
        <v>0</v>
      </c>
      <c r="BC373" s="1031">
        <v>0</v>
      </c>
    </row>
    <row r="374" spans="1:55">
      <c r="A374" s="963">
        <v>491</v>
      </c>
      <c r="B374" s="964">
        <v>466</v>
      </c>
      <c r="C374" s="963" t="s">
        <v>1287</v>
      </c>
      <c r="D374" s="1032" t="s">
        <v>2002</v>
      </c>
      <c r="E374" s="1026" t="s">
        <v>2003</v>
      </c>
      <c r="F374" s="1073" t="s">
        <v>1391</v>
      </c>
      <c r="G374" s="974">
        <v>19800147.960000001</v>
      </c>
      <c r="H374" s="974">
        <v>0</v>
      </c>
      <c r="I374" s="974">
        <v>0</v>
      </c>
      <c r="J374" s="974">
        <v>0</v>
      </c>
      <c r="K374" s="974">
        <v>0</v>
      </c>
      <c r="L374" s="974">
        <v>0</v>
      </c>
      <c r="M374" s="974">
        <v>0</v>
      </c>
      <c r="N374" s="974">
        <v>0</v>
      </c>
      <c r="O374" s="974">
        <v>0</v>
      </c>
      <c r="P374" s="974">
        <v>0</v>
      </c>
      <c r="Q374" s="974">
        <v>0</v>
      </c>
      <c r="R374" s="974">
        <v>0</v>
      </c>
      <c r="S374" s="974">
        <v>0</v>
      </c>
      <c r="T374" s="974">
        <v>0</v>
      </c>
      <c r="U374" s="974">
        <v>0</v>
      </c>
      <c r="V374" s="974">
        <v>0</v>
      </c>
      <c r="W374" s="974">
        <v>0</v>
      </c>
      <c r="X374" s="974">
        <v>0</v>
      </c>
      <c r="Y374" s="974">
        <v>0</v>
      </c>
      <c r="Z374" s="974">
        <v>0</v>
      </c>
      <c r="AA374" s="974">
        <v>0</v>
      </c>
      <c r="AB374" s="974">
        <v>0</v>
      </c>
      <c r="AC374" s="974">
        <v>0</v>
      </c>
      <c r="AD374" s="974">
        <v>0</v>
      </c>
      <c r="AE374" s="974">
        <v>0</v>
      </c>
      <c r="AF374" s="974">
        <v>0</v>
      </c>
      <c r="AG374" s="974">
        <v>0</v>
      </c>
      <c r="AH374" s="974">
        <v>0</v>
      </c>
      <c r="AI374" s="974">
        <v>0</v>
      </c>
      <c r="AJ374" s="974">
        <v>0</v>
      </c>
      <c r="AK374" s="974">
        <v>0</v>
      </c>
      <c r="AL374" s="974">
        <v>0</v>
      </c>
      <c r="AM374" s="974">
        <v>0</v>
      </c>
      <c r="AN374" s="974">
        <v>0</v>
      </c>
      <c r="AO374" s="974">
        <v>0</v>
      </c>
      <c r="AP374" s="974">
        <v>0</v>
      </c>
      <c r="AQ374" s="974">
        <v>0</v>
      </c>
      <c r="AR374" s="974">
        <v>0</v>
      </c>
      <c r="AS374" s="974">
        <v>0</v>
      </c>
      <c r="AT374" s="974">
        <v>0</v>
      </c>
      <c r="AU374" s="974">
        <v>0</v>
      </c>
      <c r="AV374" s="974">
        <v>19800147.960000001</v>
      </c>
      <c r="AW374" s="1028">
        <v>0</v>
      </c>
      <c r="AX374" s="963"/>
      <c r="AY374" s="973">
        <v>19800148</v>
      </c>
      <c r="BB374" s="974">
        <v>19800147.960000001</v>
      </c>
      <c r="BC374" s="1031">
        <v>-3.9999999105930328E-2</v>
      </c>
    </row>
    <row r="375" spans="1:55">
      <c r="A375" s="963">
        <v>492</v>
      </c>
      <c r="B375" s="964">
        <v>467</v>
      </c>
      <c r="C375" s="963" t="s">
        <v>1287</v>
      </c>
      <c r="D375" s="1032" t="s">
        <v>2004</v>
      </c>
      <c r="E375" s="1026" t="s">
        <v>2005</v>
      </c>
      <c r="F375" s="1073" t="s">
        <v>1391</v>
      </c>
      <c r="G375" s="974">
        <v>0</v>
      </c>
      <c r="H375" s="974">
        <v>0</v>
      </c>
      <c r="I375" s="974">
        <v>0</v>
      </c>
      <c r="J375" s="974">
        <v>0</v>
      </c>
      <c r="K375" s="974">
        <v>0</v>
      </c>
      <c r="L375" s="974">
        <v>0</v>
      </c>
      <c r="M375" s="974">
        <v>0</v>
      </c>
      <c r="N375" s="974">
        <v>0</v>
      </c>
      <c r="O375" s="974">
        <v>0</v>
      </c>
      <c r="P375" s="974">
        <v>0</v>
      </c>
      <c r="Q375" s="974">
        <v>0</v>
      </c>
      <c r="R375" s="974">
        <v>0</v>
      </c>
      <c r="S375" s="974">
        <v>0</v>
      </c>
      <c r="T375" s="974">
        <v>0</v>
      </c>
      <c r="U375" s="974">
        <v>0</v>
      </c>
      <c r="V375" s="974">
        <v>0</v>
      </c>
      <c r="W375" s="974">
        <v>0</v>
      </c>
      <c r="X375" s="974">
        <v>0</v>
      </c>
      <c r="Y375" s="974">
        <v>0</v>
      </c>
      <c r="Z375" s="974">
        <v>0</v>
      </c>
      <c r="AA375" s="974">
        <v>0</v>
      </c>
      <c r="AB375" s="974">
        <v>0</v>
      </c>
      <c r="AC375" s="974">
        <v>0</v>
      </c>
      <c r="AD375" s="974">
        <v>0</v>
      </c>
      <c r="AE375" s="974">
        <v>0</v>
      </c>
      <c r="AF375" s="974">
        <v>0</v>
      </c>
      <c r="AG375" s="974">
        <v>0</v>
      </c>
      <c r="AH375" s="974">
        <v>0</v>
      </c>
      <c r="AI375" s="974">
        <v>0</v>
      </c>
      <c r="AJ375" s="974">
        <v>0</v>
      </c>
      <c r="AK375" s="974">
        <v>0</v>
      </c>
      <c r="AL375" s="974">
        <v>0</v>
      </c>
      <c r="AM375" s="974">
        <v>0</v>
      </c>
      <c r="AN375" s="974">
        <v>0</v>
      </c>
      <c r="AO375" s="974">
        <v>0</v>
      </c>
      <c r="AP375" s="974">
        <v>0</v>
      </c>
      <c r="AQ375" s="974">
        <v>0</v>
      </c>
      <c r="AR375" s="974">
        <v>0</v>
      </c>
      <c r="AS375" s="974">
        <v>0</v>
      </c>
      <c r="AT375" s="974">
        <v>0</v>
      </c>
      <c r="AU375" s="974">
        <v>0</v>
      </c>
      <c r="AV375" s="974">
        <v>0</v>
      </c>
      <c r="AW375" s="1028">
        <v>0</v>
      </c>
      <c r="AX375" s="963"/>
      <c r="AY375" s="973">
        <v>0</v>
      </c>
      <c r="BB375" s="974">
        <v>0</v>
      </c>
      <c r="BC375" s="1031">
        <v>0</v>
      </c>
    </row>
    <row r="376" spans="1:55" s="1084" customFormat="1">
      <c r="A376" s="1084">
        <v>494</v>
      </c>
      <c r="B376" s="1085">
        <v>469</v>
      </c>
      <c r="C376" s="1084" t="s">
        <v>1287</v>
      </c>
      <c r="D376" s="1086" t="s">
        <v>2006</v>
      </c>
      <c r="E376" s="1087" t="s">
        <v>2007</v>
      </c>
      <c r="F376" s="1088" t="s">
        <v>1391</v>
      </c>
      <c r="G376" s="1089">
        <v>0</v>
      </c>
      <c r="H376" s="1089">
        <v>0</v>
      </c>
      <c r="I376" s="1089">
        <v>0</v>
      </c>
      <c r="J376" s="1089">
        <v>0</v>
      </c>
      <c r="K376" s="1089">
        <v>0</v>
      </c>
      <c r="L376" s="1089">
        <v>0</v>
      </c>
      <c r="M376" s="1089">
        <v>0</v>
      </c>
      <c r="N376" s="1089">
        <v>0</v>
      </c>
      <c r="O376" s="1089">
        <v>0</v>
      </c>
      <c r="P376" s="1089">
        <v>0</v>
      </c>
      <c r="Q376" s="1089">
        <v>0</v>
      </c>
      <c r="R376" s="1089">
        <v>0</v>
      </c>
      <c r="S376" s="1089">
        <v>0</v>
      </c>
      <c r="T376" s="1089">
        <v>0</v>
      </c>
      <c r="U376" s="1089">
        <v>0</v>
      </c>
      <c r="V376" s="1089">
        <v>0</v>
      </c>
      <c r="W376" s="1089">
        <v>0</v>
      </c>
      <c r="X376" s="1089">
        <v>0</v>
      </c>
      <c r="Y376" s="1089">
        <v>0</v>
      </c>
      <c r="Z376" s="1089">
        <v>0</v>
      </c>
      <c r="AA376" s="1089">
        <v>0</v>
      </c>
      <c r="AB376" s="1089">
        <v>0</v>
      </c>
      <c r="AC376" s="1089">
        <v>0</v>
      </c>
      <c r="AD376" s="1089">
        <v>0</v>
      </c>
      <c r="AE376" s="1089">
        <v>0</v>
      </c>
      <c r="AF376" s="1089">
        <v>0</v>
      </c>
      <c r="AG376" s="1089">
        <v>0</v>
      </c>
      <c r="AH376" s="1089">
        <v>0</v>
      </c>
      <c r="AI376" s="1089">
        <v>0</v>
      </c>
      <c r="AJ376" s="1089">
        <v>0</v>
      </c>
      <c r="AK376" s="1089">
        <v>0</v>
      </c>
      <c r="AL376" s="1089">
        <v>0</v>
      </c>
      <c r="AM376" s="1089">
        <v>0</v>
      </c>
      <c r="AN376" s="1089">
        <v>0</v>
      </c>
      <c r="AO376" s="1089">
        <v>0</v>
      </c>
      <c r="AP376" s="1089">
        <v>0</v>
      </c>
      <c r="AQ376" s="1089">
        <v>0</v>
      </c>
      <c r="AR376" s="1089">
        <v>0</v>
      </c>
      <c r="AS376" s="1089">
        <v>0</v>
      </c>
      <c r="AT376" s="1089">
        <v>0</v>
      </c>
      <c r="AU376" s="1089">
        <v>0</v>
      </c>
      <c r="AV376" s="1089">
        <v>0</v>
      </c>
      <c r="AW376" s="1090">
        <v>0</v>
      </c>
      <c r="AY376" s="1089">
        <v>0</v>
      </c>
      <c r="BB376" s="1089">
        <v>0</v>
      </c>
      <c r="BC376" s="1091">
        <v>0</v>
      </c>
    </row>
    <row r="377" spans="1:55" s="1084" customFormat="1">
      <c r="A377" s="1084">
        <v>495</v>
      </c>
      <c r="B377" s="1085">
        <v>470</v>
      </c>
      <c r="C377" s="1084" t="s">
        <v>1287</v>
      </c>
      <c r="D377" s="1086" t="s">
        <v>2008</v>
      </c>
      <c r="E377" s="1087" t="s">
        <v>2009</v>
      </c>
      <c r="F377" s="1088" t="s">
        <v>1391</v>
      </c>
      <c r="G377" s="1089">
        <v>0</v>
      </c>
      <c r="H377" s="1089">
        <v>0</v>
      </c>
      <c r="I377" s="1089">
        <v>0</v>
      </c>
      <c r="J377" s="1089">
        <v>0</v>
      </c>
      <c r="K377" s="1089">
        <v>0</v>
      </c>
      <c r="L377" s="1089">
        <v>0</v>
      </c>
      <c r="M377" s="1089">
        <v>0</v>
      </c>
      <c r="N377" s="1089">
        <v>0</v>
      </c>
      <c r="O377" s="1089">
        <v>0</v>
      </c>
      <c r="P377" s="1089">
        <v>0</v>
      </c>
      <c r="Q377" s="1089">
        <v>0</v>
      </c>
      <c r="R377" s="1089">
        <v>0</v>
      </c>
      <c r="S377" s="1089">
        <v>0</v>
      </c>
      <c r="T377" s="1089">
        <v>0</v>
      </c>
      <c r="U377" s="1089">
        <v>0</v>
      </c>
      <c r="V377" s="1089">
        <v>0</v>
      </c>
      <c r="W377" s="1089">
        <v>0</v>
      </c>
      <c r="X377" s="1089">
        <v>0</v>
      </c>
      <c r="Y377" s="1089">
        <v>0</v>
      </c>
      <c r="Z377" s="1089">
        <v>0</v>
      </c>
      <c r="AA377" s="1089">
        <v>0</v>
      </c>
      <c r="AB377" s="1089">
        <v>0</v>
      </c>
      <c r="AC377" s="1089">
        <v>0</v>
      </c>
      <c r="AD377" s="1089">
        <v>0</v>
      </c>
      <c r="AE377" s="1089">
        <v>0</v>
      </c>
      <c r="AF377" s="1089">
        <v>0</v>
      </c>
      <c r="AG377" s="1089">
        <v>0</v>
      </c>
      <c r="AH377" s="1089">
        <v>0</v>
      </c>
      <c r="AI377" s="1089">
        <v>0</v>
      </c>
      <c r="AJ377" s="1089">
        <v>0</v>
      </c>
      <c r="AK377" s="1089">
        <v>0</v>
      </c>
      <c r="AL377" s="1089">
        <v>0</v>
      </c>
      <c r="AM377" s="1089">
        <v>0</v>
      </c>
      <c r="AN377" s="1089">
        <v>0</v>
      </c>
      <c r="AO377" s="1089">
        <v>0</v>
      </c>
      <c r="AP377" s="1089">
        <v>0</v>
      </c>
      <c r="AQ377" s="1089">
        <v>0</v>
      </c>
      <c r="AR377" s="1089">
        <v>0</v>
      </c>
      <c r="AS377" s="1089">
        <v>0</v>
      </c>
      <c r="AT377" s="1089">
        <v>0</v>
      </c>
      <c r="AU377" s="1089">
        <v>0</v>
      </c>
      <c r="AV377" s="1089">
        <v>0</v>
      </c>
      <c r="AW377" s="1090">
        <v>0</v>
      </c>
      <c r="AY377" s="1089">
        <v>0</v>
      </c>
      <c r="BB377" s="1089">
        <v>0</v>
      </c>
      <c r="BC377" s="1091">
        <v>0</v>
      </c>
    </row>
    <row r="378" spans="1:55">
      <c r="A378" s="963">
        <v>498</v>
      </c>
      <c r="B378" s="964">
        <v>473</v>
      </c>
      <c r="C378" s="963" t="s">
        <v>1287</v>
      </c>
      <c r="D378" s="1032" t="s">
        <v>2010</v>
      </c>
      <c r="E378" s="1026" t="s">
        <v>4</v>
      </c>
      <c r="F378" s="1073" t="s">
        <v>1391</v>
      </c>
      <c r="G378" s="974">
        <v>77914247.650000006</v>
      </c>
      <c r="H378" s="974">
        <v>0</v>
      </c>
      <c r="I378" s="974">
        <v>0</v>
      </c>
      <c r="J378" s="974">
        <v>0</v>
      </c>
      <c r="K378" s="974">
        <v>-1215339</v>
      </c>
      <c r="L378" s="974">
        <v>0</v>
      </c>
      <c r="M378" s="974">
        <v>0</v>
      </c>
      <c r="N378" s="974">
        <v>0</v>
      </c>
      <c r="O378" s="974">
        <v>0</v>
      </c>
      <c r="P378" s="974">
        <v>0</v>
      </c>
      <c r="Q378" s="974">
        <v>0</v>
      </c>
      <c r="R378" s="974">
        <v>0</v>
      </c>
      <c r="S378" s="974">
        <v>0</v>
      </c>
      <c r="T378" s="974">
        <v>0</v>
      </c>
      <c r="U378" s="974">
        <v>0</v>
      </c>
      <c r="V378" s="974">
        <v>0</v>
      </c>
      <c r="W378" s="974">
        <v>0</v>
      </c>
      <c r="X378" s="974">
        <v>0</v>
      </c>
      <c r="Y378" s="974">
        <v>0</v>
      </c>
      <c r="Z378" s="974">
        <v>0</v>
      </c>
      <c r="AA378" s="974">
        <v>0</v>
      </c>
      <c r="AB378" s="974">
        <v>0</v>
      </c>
      <c r="AC378" s="974">
        <v>0</v>
      </c>
      <c r="AD378" s="974">
        <v>0</v>
      </c>
      <c r="AE378" s="974">
        <v>0</v>
      </c>
      <c r="AF378" s="974">
        <v>0</v>
      </c>
      <c r="AG378" s="974">
        <v>0</v>
      </c>
      <c r="AH378" s="974">
        <v>0</v>
      </c>
      <c r="AI378" s="974">
        <v>0</v>
      </c>
      <c r="AJ378" s="974">
        <v>0</v>
      </c>
      <c r="AK378" s="974">
        <v>0</v>
      </c>
      <c r="AL378" s="974">
        <v>0</v>
      </c>
      <c r="AM378" s="974">
        <v>0</v>
      </c>
      <c r="AN378" s="974">
        <v>0</v>
      </c>
      <c r="AO378" s="974">
        <v>0</v>
      </c>
      <c r="AP378" s="974">
        <v>0</v>
      </c>
      <c r="AQ378" s="974">
        <v>0</v>
      </c>
      <c r="AR378" s="974">
        <v>0</v>
      </c>
      <c r="AS378" s="974">
        <v>0</v>
      </c>
      <c r="AT378" s="974">
        <v>0</v>
      </c>
      <c r="AU378" s="974">
        <v>0</v>
      </c>
      <c r="AV378" s="974">
        <v>76698908.650000006</v>
      </c>
      <c r="AW378" s="1028">
        <v>0</v>
      </c>
      <c r="AX378" s="963"/>
      <c r="AY378" s="973">
        <v>77940803</v>
      </c>
      <c r="BA378" s="963">
        <v>-1241894</v>
      </c>
      <c r="BB378" s="974">
        <v>77940802.650000006</v>
      </c>
      <c r="BC378" s="1031">
        <v>-0.34999999403953552</v>
      </c>
    </row>
    <row r="379" spans="1:55">
      <c r="A379" s="963">
        <v>499</v>
      </c>
      <c r="B379" s="964">
        <v>474</v>
      </c>
      <c r="C379" s="963" t="s">
        <v>1287</v>
      </c>
      <c r="D379" s="1032" t="s">
        <v>2011</v>
      </c>
      <c r="E379" s="1026" t="s">
        <v>2012</v>
      </c>
      <c r="F379" s="1073" t="s">
        <v>1391</v>
      </c>
      <c r="G379" s="974">
        <v>328050</v>
      </c>
      <c r="H379" s="974">
        <v>0</v>
      </c>
      <c r="I379" s="974">
        <v>0</v>
      </c>
      <c r="J379" s="974">
        <v>0</v>
      </c>
      <c r="K379" s="974">
        <v>1215339</v>
      </c>
      <c r="L379" s="974">
        <v>0</v>
      </c>
      <c r="M379" s="974">
        <v>0</v>
      </c>
      <c r="N379" s="974">
        <v>0</v>
      </c>
      <c r="O379" s="974">
        <v>0</v>
      </c>
      <c r="P379" s="974">
        <v>0</v>
      </c>
      <c r="Q379" s="974">
        <v>0</v>
      </c>
      <c r="R379" s="974">
        <v>0</v>
      </c>
      <c r="S379" s="974">
        <v>0</v>
      </c>
      <c r="T379" s="974">
        <v>0</v>
      </c>
      <c r="U379" s="974">
        <v>0</v>
      </c>
      <c r="V379" s="974">
        <v>0</v>
      </c>
      <c r="W379" s="974">
        <v>0</v>
      </c>
      <c r="X379" s="974">
        <v>0</v>
      </c>
      <c r="Y379" s="974">
        <v>0</v>
      </c>
      <c r="Z379" s="974">
        <v>0</v>
      </c>
      <c r="AA379" s="974">
        <v>0</v>
      </c>
      <c r="AB379" s="974">
        <v>0</v>
      </c>
      <c r="AC379" s="974">
        <v>0</v>
      </c>
      <c r="AD379" s="974">
        <v>0</v>
      </c>
      <c r="AE379" s="974">
        <v>0</v>
      </c>
      <c r="AF379" s="974">
        <v>0</v>
      </c>
      <c r="AG379" s="974">
        <v>0</v>
      </c>
      <c r="AH379" s="974">
        <v>0</v>
      </c>
      <c r="AI379" s="974">
        <v>0</v>
      </c>
      <c r="AJ379" s="974">
        <v>0</v>
      </c>
      <c r="AK379" s="974">
        <v>0</v>
      </c>
      <c r="AL379" s="974">
        <v>0</v>
      </c>
      <c r="AM379" s="974">
        <v>0</v>
      </c>
      <c r="AN379" s="974">
        <v>0</v>
      </c>
      <c r="AO379" s="974">
        <v>0</v>
      </c>
      <c r="AP379" s="974">
        <v>0</v>
      </c>
      <c r="AQ379" s="974">
        <v>0</v>
      </c>
      <c r="AR379" s="974">
        <v>-1543389</v>
      </c>
      <c r="AS379" s="974">
        <v>0</v>
      </c>
      <c r="AT379" s="974">
        <v>0</v>
      </c>
      <c r="AU379" s="974">
        <v>0</v>
      </c>
      <c r="AV379" s="974">
        <v>0</v>
      </c>
      <c r="AW379" s="1028">
        <v>0</v>
      </c>
      <c r="AX379" s="963"/>
      <c r="AY379" s="973">
        <v>0</v>
      </c>
      <c r="BB379" s="974">
        <v>0</v>
      </c>
      <c r="BC379" s="1031">
        <v>0</v>
      </c>
    </row>
    <row r="380" spans="1:55" s="1084" customFormat="1">
      <c r="A380" s="1084">
        <v>501</v>
      </c>
      <c r="B380" s="1085">
        <v>476</v>
      </c>
      <c r="C380" s="1084" t="s">
        <v>1287</v>
      </c>
      <c r="D380" s="1086" t="s">
        <v>2013</v>
      </c>
      <c r="E380" s="1087" t="s">
        <v>2014</v>
      </c>
      <c r="F380" s="1088" t="s">
        <v>1391</v>
      </c>
      <c r="G380" s="1089">
        <v>0</v>
      </c>
      <c r="H380" s="1089">
        <v>0</v>
      </c>
      <c r="I380" s="1089">
        <v>0</v>
      </c>
      <c r="J380" s="1089">
        <v>0</v>
      </c>
      <c r="K380" s="1089">
        <v>0</v>
      </c>
      <c r="L380" s="1089">
        <v>0</v>
      </c>
      <c r="M380" s="1089">
        <v>0</v>
      </c>
      <c r="N380" s="1089">
        <v>0</v>
      </c>
      <c r="O380" s="1089">
        <v>0</v>
      </c>
      <c r="P380" s="1089">
        <v>0</v>
      </c>
      <c r="Q380" s="1089">
        <v>0</v>
      </c>
      <c r="R380" s="1089">
        <v>0</v>
      </c>
      <c r="S380" s="1089">
        <v>0</v>
      </c>
      <c r="T380" s="1089">
        <v>0</v>
      </c>
      <c r="U380" s="1089">
        <v>0</v>
      </c>
      <c r="V380" s="1089">
        <v>0</v>
      </c>
      <c r="W380" s="1089">
        <v>0</v>
      </c>
      <c r="X380" s="1089">
        <v>0</v>
      </c>
      <c r="Y380" s="1089">
        <v>0</v>
      </c>
      <c r="Z380" s="1089">
        <v>0</v>
      </c>
      <c r="AA380" s="1089">
        <v>0</v>
      </c>
      <c r="AB380" s="1089">
        <v>0</v>
      </c>
      <c r="AC380" s="1089">
        <v>0</v>
      </c>
      <c r="AD380" s="1089">
        <v>0</v>
      </c>
      <c r="AE380" s="1089">
        <v>0</v>
      </c>
      <c r="AF380" s="1089">
        <v>0</v>
      </c>
      <c r="AG380" s="1089">
        <v>0</v>
      </c>
      <c r="AH380" s="1089">
        <v>0</v>
      </c>
      <c r="AI380" s="1089">
        <v>0</v>
      </c>
      <c r="AJ380" s="1089">
        <v>0</v>
      </c>
      <c r="AK380" s="1089">
        <v>0</v>
      </c>
      <c r="AL380" s="1089">
        <v>0</v>
      </c>
      <c r="AM380" s="1089">
        <v>0</v>
      </c>
      <c r="AN380" s="1089">
        <v>0</v>
      </c>
      <c r="AO380" s="1089">
        <v>0</v>
      </c>
      <c r="AP380" s="1089">
        <v>0</v>
      </c>
      <c r="AQ380" s="1089">
        <v>0</v>
      </c>
      <c r="AR380" s="1089">
        <v>0</v>
      </c>
      <c r="AS380" s="1089">
        <v>0</v>
      </c>
      <c r="AT380" s="1089">
        <v>0</v>
      </c>
      <c r="AU380" s="1089">
        <v>0</v>
      </c>
      <c r="AV380" s="1089">
        <v>0</v>
      </c>
      <c r="AW380" s="1090">
        <v>0</v>
      </c>
      <c r="AY380" s="1089">
        <v>0</v>
      </c>
      <c r="BB380" s="1089">
        <v>0</v>
      </c>
      <c r="BC380" s="1091">
        <v>0</v>
      </c>
    </row>
    <row r="381" spans="1:55" s="1084" customFormat="1">
      <c r="A381" s="1084">
        <v>502</v>
      </c>
      <c r="B381" s="1085">
        <v>477</v>
      </c>
      <c r="C381" s="1084" t="s">
        <v>1287</v>
      </c>
      <c r="D381" s="1086" t="s">
        <v>2015</v>
      </c>
      <c r="E381" s="1087" t="s">
        <v>2016</v>
      </c>
      <c r="F381" s="1088" t="s">
        <v>1391</v>
      </c>
      <c r="G381" s="1089">
        <v>0</v>
      </c>
      <c r="H381" s="1089">
        <v>0</v>
      </c>
      <c r="I381" s="1089">
        <v>0</v>
      </c>
      <c r="J381" s="1089">
        <v>0</v>
      </c>
      <c r="K381" s="1089">
        <v>0</v>
      </c>
      <c r="L381" s="1089">
        <v>0</v>
      </c>
      <c r="M381" s="1089">
        <v>0</v>
      </c>
      <c r="N381" s="1089">
        <v>0</v>
      </c>
      <c r="O381" s="1089">
        <v>0</v>
      </c>
      <c r="P381" s="1089">
        <v>0</v>
      </c>
      <c r="Q381" s="1089">
        <v>0</v>
      </c>
      <c r="R381" s="1089">
        <v>0</v>
      </c>
      <c r="S381" s="1089">
        <v>0</v>
      </c>
      <c r="T381" s="1089">
        <v>0</v>
      </c>
      <c r="U381" s="1089">
        <v>0</v>
      </c>
      <c r="V381" s="1089">
        <v>0</v>
      </c>
      <c r="W381" s="1089">
        <v>0</v>
      </c>
      <c r="X381" s="1089">
        <v>0</v>
      </c>
      <c r="Y381" s="1089">
        <v>0</v>
      </c>
      <c r="Z381" s="1089">
        <v>0</v>
      </c>
      <c r="AA381" s="1089">
        <v>0</v>
      </c>
      <c r="AB381" s="1089">
        <v>0</v>
      </c>
      <c r="AC381" s="1089">
        <v>0</v>
      </c>
      <c r="AD381" s="1089">
        <v>0</v>
      </c>
      <c r="AE381" s="1089">
        <v>0</v>
      </c>
      <c r="AF381" s="1089">
        <v>0</v>
      </c>
      <c r="AG381" s="1089">
        <v>0</v>
      </c>
      <c r="AH381" s="1089">
        <v>0</v>
      </c>
      <c r="AI381" s="1089">
        <v>0</v>
      </c>
      <c r="AJ381" s="1089">
        <v>0</v>
      </c>
      <c r="AK381" s="1089">
        <v>0</v>
      </c>
      <c r="AL381" s="1089">
        <v>0</v>
      </c>
      <c r="AM381" s="1089">
        <v>0</v>
      </c>
      <c r="AN381" s="1089">
        <v>0</v>
      </c>
      <c r="AO381" s="1089">
        <v>0</v>
      </c>
      <c r="AP381" s="1089">
        <v>0</v>
      </c>
      <c r="AQ381" s="1089">
        <v>0</v>
      </c>
      <c r="AR381" s="1089">
        <v>0</v>
      </c>
      <c r="AS381" s="1089">
        <v>0</v>
      </c>
      <c r="AT381" s="1089">
        <v>0</v>
      </c>
      <c r="AU381" s="1089">
        <v>0</v>
      </c>
      <c r="AV381" s="1089">
        <v>0</v>
      </c>
      <c r="AW381" s="1090">
        <v>0</v>
      </c>
      <c r="AY381" s="1089">
        <v>0</v>
      </c>
      <c r="BB381" s="1089">
        <v>0</v>
      </c>
      <c r="BC381" s="1091">
        <v>0</v>
      </c>
    </row>
    <row r="382" spans="1:55">
      <c r="A382" s="963">
        <v>505</v>
      </c>
      <c r="B382" s="964">
        <v>480</v>
      </c>
      <c r="C382" s="963" t="s">
        <v>1287</v>
      </c>
      <c r="D382" s="1032" t="s">
        <v>2017</v>
      </c>
      <c r="E382" s="1026" t="s">
        <v>5</v>
      </c>
      <c r="F382" s="1073" t="s">
        <v>1391</v>
      </c>
      <c r="G382" s="974">
        <v>3624894.53</v>
      </c>
      <c r="H382" s="974">
        <v>0</v>
      </c>
      <c r="I382" s="974">
        <v>0</v>
      </c>
      <c r="J382" s="974">
        <v>0</v>
      </c>
      <c r="K382" s="974">
        <v>0</v>
      </c>
      <c r="L382" s="974">
        <v>0</v>
      </c>
      <c r="M382" s="974">
        <v>0</v>
      </c>
      <c r="N382" s="974">
        <v>0</v>
      </c>
      <c r="O382" s="974">
        <v>0</v>
      </c>
      <c r="P382" s="974">
        <v>0</v>
      </c>
      <c r="Q382" s="974">
        <v>0</v>
      </c>
      <c r="R382" s="974">
        <v>0</v>
      </c>
      <c r="S382" s="974">
        <v>0</v>
      </c>
      <c r="T382" s="974">
        <v>0</v>
      </c>
      <c r="U382" s="974">
        <v>0</v>
      </c>
      <c r="V382" s="974">
        <v>0</v>
      </c>
      <c r="W382" s="974">
        <v>0</v>
      </c>
      <c r="X382" s="974">
        <v>0</v>
      </c>
      <c r="Y382" s="974">
        <v>0</v>
      </c>
      <c r="Z382" s="974">
        <v>0</v>
      </c>
      <c r="AA382" s="974">
        <v>0</v>
      </c>
      <c r="AB382" s="974">
        <v>0</v>
      </c>
      <c r="AC382" s="974">
        <v>0</v>
      </c>
      <c r="AD382" s="974">
        <v>0</v>
      </c>
      <c r="AE382" s="974">
        <v>0</v>
      </c>
      <c r="AF382" s="974">
        <v>0</v>
      </c>
      <c r="AG382" s="974">
        <v>0</v>
      </c>
      <c r="AH382" s="974">
        <v>0</v>
      </c>
      <c r="AI382" s="974">
        <v>0</v>
      </c>
      <c r="AJ382" s="974">
        <v>0</v>
      </c>
      <c r="AK382" s="974">
        <v>0</v>
      </c>
      <c r="AL382" s="974">
        <v>0</v>
      </c>
      <c r="AM382" s="974">
        <v>0</v>
      </c>
      <c r="AN382" s="974">
        <v>0</v>
      </c>
      <c r="AO382" s="974">
        <v>0</v>
      </c>
      <c r="AP382" s="974">
        <v>0</v>
      </c>
      <c r="AQ382" s="974">
        <v>0</v>
      </c>
      <c r="AR382" s="974">
        <v>0</v>
      </c>
      <c r="AS382" s="974">
        <v>0</v>
      </c>
      <c r="AT382" s="974">
        <v>0</v>
      </c>
      <c r="AU382" s="974">
        <v>0</v>
      </c>
      <c r="AV382" s="974">
        <v>3624894.53</v>
      </c>
      <c r="AW382" s="1028">
        <v>0</v>
      </c>
      <c r="AX382" s="963"/>
      <c r="AY382" s="973">
        <v>3624895</v>
      </c>
      <c r="BB382" s="974">
        <v>3624894.53</v>
      </c>
      <c r="BC382" s="1031">
        <v>-0.47000000020489097</v>
      </c>
    </row>
    <row r="383" spans="1:55">
      <c r="A383" s="963">
        <v>506</v>
      </c>
      <c r="B383" s="964">
        <v>481</v>
      </c>
      <c r="C383" s="963" t="s">
        <v>1287</v>
      </c>
      <c r="D383" s="1032" t="s">
        <v>2018</v>
      </c>
      <c r="E383" s="1026" t="s">
        <v>2019</v>
      </c>
      <c r="F383" s="1073" t="s">
        <v>1391</v>
      </c>
      <c r="G383" s="974">
        <v>0</v>
      </c>
      <c r="H383" s="974">
        <v>0</v>
      </c>
      <c r="I383" s="974">
        <v>0</v>
      </c>
      <c r="J383" s="974">
        <v>0</v>
      </c>
      <c r="K383" s="974">
        <v>0</v>
      </c>
      <c r="L383" s="974">
        <v>0</v>
      </c>
      <c r="M383" s="974">
        <v>0</v>
      </c>
      <c r="N383" s="974">
        <v>0</v>
      </c>
      <c r="O383" s="974">
        <v>0</v>
      </c>
      <c r="P383" s="974">
        <v>0</v>
      </c>
      <c r="Q383" s="974">
        <v>0</v>
      </c>
      <c r="R383" s="974">
        <v>0</v>
      </c>
      <c r="S383" s="974">
        <v>0</v>
      </c>
      <c r="T383" s="974">
        <v>0</v>
      </c>
      <c r="U383" s="974">
        <v>0</v>
      </c>
      <c r="V383" s="974">
        <v>0</v>
      </c>
      <c r="W383" s="974">
        <v>0</v>
      </c>
      <c r="X383" s="974">
        <v>0</v>
      </c>
      <c r="Y383" s="974">
        <v>0</v>
      </c>
      <c r="Z383" s="974">
        <v>0</v>
      </c>
      <c r="AA383" s="974">
        <v>0</v>
      </c>
      <c r="AB383" s="974">
        <v>0</v>
      </c>
      <c r="AC383" s="974">
        <v>0</v>
      </c>
      <c r="AD383" s="974">
        <v>0</v>
      </c>
      <c r="AE383" s="974">
        <v>0</v>
      </c>
      <c r="AF383" s="974">
        <v>0</v>
      </c>
      <c r="AG383" s="974">
        <v>0</v>
      </c>
      <c r="AH383" s="974">
        <v>0</v>
      </c>
      <c r="AI383" s="974">
        <v>0</v>
      </c>
      <c r="AJ383" s="974">
        <v>0</v>
      </c>
      <c r="AK383" s="974">
        <v>0</v>
      </c>
      <c r="AL383" s="974">
        <v>0</v>
      </c>
      <c r="AM383" s="974">
        <v>0</v>
      </c>
      <c r="AN383" s="974">
        <v>0</v>
      </c>
      <c r="AO383" s="974">
        <v>0</v>
      </c>
      <c r="AP383" s="974">
        <v>0</v>
      </c>
      <c r="AQ383" s="974">
        <v>0</v>
      </c>
      <c r="AR383" s="974">
        <v>0</v>
      </c>
      <c r="AS383" s="974">
        <v>0</v>
      </c>
      <c r="AT383" s="974">
        <v>0</v>
      </c>
      <c r="AU383" s="974">
        <v>0</v>
      </c>
      <c r="AV383" s="974">
        <v>0</v>
      </c>
      <c r="AW383" s="1028">
        <v>0</v>
      </c>
      <c r="AX383" s="963"/>
      <c r="AY383" s="973">
        <v>0</v>
      </c>
      <c r="BB383" s="974">
        <v>0</v>
      </c>
      <c r="BC383" s="1031">
        <v>0</v>
      </c>
    </row>
    <row r="384" spans="1:55" s="1084" customFormat="1">
      <c r="A384" s="1084">
        <v>508</v>
      </c>
      <c r="B384" s="1085">
        <v>483</v>
      </c>
      <c r="C384" s="1084" t="s">
        <v>1287</v>
      </c>
      <c r="D384" s="1086" t="s">
        <v>2020</v>
      </c>
      <c r="E384" s="1087" t="s">
        <v>2021</v>
      </c>
      <c r="F384" s="1088" t="s">
        <v>1391</v>
      </c>
      <c r="G384" s="1089">
        <v>0</v>
      </c>
      <c r="H384" s="1089">
        <v>0</v>
      </c>
      <c r="I384" s="1089">
        <v>0</v>
      </c>
      <c r="J384" s="1089">
        <v>0</v>
      </c>
      <c r="K384" s="1089">
        <v>0</v>
      </c>
      <c r="L384" s="1089">
        <v>0</v>
      </c>
      <c r="M384" s="1089">
        <v>0</v>
      </c>
      <c r="N384" s="1089">
        <v>0</v>
      </c>
      <c r="O384" s="1089">
        <v>0</v>
      </c>
      <c r="P384" s="1089">
        <v>0</v>
      </c>
      <c r="Q384" s="1089">
        <v>0</v>
      </c>
      <c r="R384" s="1089">
        <v>0</v>
      </c>
      <c r="S384" s="1089">
        <v>0</v>
      </c>
      <c r="T384" s="1089">
        <v>0</v>
      </c>
      <c r="U384" s="1089">
        <v>0</v>
      </c>
      <c r="V384" s="1089">
        <v>0</v>
      </c>
      <c r="W384" s="1089">
        <v>0</v>
      </c>
      <c r="X384" s="1089">
        <v>0</v>
      </c>
      <c r="Y384" s="1089">
        <v>0</v>
      </c>
      <c r="Z384" s="1089">
        <v>0</v>
      </c>
      <c r="AA384" s="1089">
        <v>0</v>
      </c>
      <c r="AB384" s="1089">
        <v>0</v>
      </c>
      <c r="AC384" s="1089">
        <v>0</v>
      </c>
      <c r="AD384" s="1089">
        <v>0</v>
      </c>
      <c r="AE384" s="1089">
        <v>0</v>
      </c>
      <c r="AF384" s="1089">
        <v>0</v>
      </c>
      <c r="AG384" s="1089">
        <v>0</v>
      </c>
      <c r="AH384" s="1089">
        <v>0</v>
      </c>
      <c r="AI384" s="1089">
        <v>0</v>
      </c>
      <c r="AJ384" s="1089">
        <v>0</v>
      </c>
      <c r="AK384" s="1089">
        <v>0</v>
      </c>
      <c r="AL384" s="1089">
        <v>0</v>
      </c>
      <c r="AM384" s="1089">
        <v>0</v>
      </c>
      <c r="AN384" s="1089">
        <v>0</v>
      </c>
      <c r="AO384" s="1089">
        <v>0</v>
      </c>
      <c r="AP384" s="1089">
        <v>0</v>
      </c>
      <c r="AQ384" s="1089">
        <v>0</v>
      </c>
      <c r="AR384" s="1089">
        <v>0</v>
      </c>
      <c r="AS384" s="1089">
        <v>0</v>
      </c>
      <c r="AT384" s="1089">
        <v>0</v>
      </c>
      <c r="AU384" s="1089">
        <v>0</v>
      </c>
      <c r="AV384" s="1089">
        <v>0</v>
      </c>
      <c r="AW384" s="1090">
        <v>0</v>
      </c>
      <c r="AY384" s="1089">
        <v>0</v>
      </c>
      <c r="BB384" s="1089">
        <v>0</v>
      </c>
      <c r="BC384" s="1091">
        <v>0</v>
      </c>
    </row>
    <row r="385" spans="1:55" s="1084" customFormat="1">
      <c r="A385" s="1084">
        <v>509</v>
      </c>
      <c r="B385" s="1085">
        <v>484</v>
      </c>
      <c r="C385" s="1084" t="s">
        <v>1287</v>
      </c>
      <c r="D385" s="1086" t="s">
        <v>2022</v>
      </c>
      <c r="E385" s="1087" t="s">
        <v>2023</v>
      </c>
      <c r="F385" s="1088" t="s">
        <v>1391</v>
      </c>
      <c r="G385" s="1089">
        <v>0</v>
      </c>
      <c r="H385" s="1089">
        <v>0</v>
      </c>
      <c r="I385" s="1089">
        <v>0</v>
      </c>
      <c r="J385" s="1089">
        <v>0</v>
      </c>
      <c r="K385" s="1089">
        <v>0</v>
      </c>
      <c r="L385" s="1089">
        <v>0</v>
      </c>
      <c r="M385" s="1089">
        <v>0</v>
      </c>
      <c r="N385" s="1089">
        <v>0</v>
      </c>
      <c r="O385" s="1089">
        <v>0</v>
      </c>
      <c r="P385" s="1089">
        <v>0</v>
      </c>
      <c r="Q385" s="1089">
        <v>0</v>
      </c>
      <c r="R385" s="1089">
        <v>0</v>
      </c>
      <c r="S385" s="1089">
        <v>0</v>
      </c>
      <c r="T385" s="1089">
        <v>0</v>
      </c>
      <c r="U385" s="1089">
        <v>0</v>
      </c>
      <c r="V385" s="1089">
        <v>0</v>
      </c>
      <c r="W385" s="1089">
        <v>0</v>
      </c>
      <c r="X385" s="1089">
        <v>0</v>
      </c>
      <c r="Y385" s="1089">
        <v>0</v>
      </c>
      <c r="Z385" s="1089">
        <v>0</v>
      </c>
      <c r="AA385" s="1089">
        <v>0</v>
      </c>
      <c r="AB385" s="1089">
        <v>0</v>
      </c>
      <c r="AC385" s="1089">
        <v>0</v>
      </c>
      <c r="AD385" s="1089">
        <v>0</v>
      </c>
      <c r="AE385" s="1089">
        <v>0</v>
      </c>
      <c r="AF385" s="1089">
        <v>0</v>
      </c>
      <c r="AG385" s="1089">
        <v>0</v>
      </c>
      <c r="AH385" s="1089">
        <v>0</v>
      </c>
      <c r="AI385" s="1089">
        <v>0</v>
      </c>
      <c r="AJ385" s="1089">
        <v>0</v>
      </c>
      <c r="AK385" s="1089">
        <v>0</v>
      </c>
      <c r="AL385" s="1089">
        <v>0</v>
      </c>
      <c r="AM385" s="1089">
        <v>0</v>
      </c>
      <c r="AN385" s="1089">
        <v>0</v>
      </c>
      <c r="AO385" s="1089">
        <v>0</v>
      </c>
      <c r="AP385" s="1089">
        <v>0</v>
      </c>
      <c r="AQ385" s="1089">
        <v>0</v>
      </c>
      <c r="AR385" s="1089">
        <v>0</v>
      </c>
      <c r="AS385" s="1089">
        <v>0</v>
      </c>
      <c r="AT385" s="1089">
        <v>0</v>
      </c>
      <c r="AU385" s="1089">
        <v>0</v>
      </c>
      <c r="AV385" s="1089">
        <v>0</v>
      </c>
      <c r="AW385" s="1090">
        <v>0</v>
      </c>
      <c r="AY385" s="1089">
        <v>0</v>
      </c>
      <c r="BB385" s="1089">
        <v>0</v>
      </c>
      <c r="BC385" s="1091">
        <v>0</v>
      </c>
    </row>
    <row r="386" spans="1:55">
      <c r="A386" s="963">
        <v>511</v>
      </c>
      <c r="B386" s="964">
        <v>486</v>
      </c>
      <c r="C386" s="963" t="s">
        <v>1287</v>
      </c>
      <c r="D386" s="1080" t="s">
        <v>2024</v>
      </c>
      <c r="E386" s="1026" t="s">
        <v>2025</v>
      </c>
      <c r="F386" s="1073" t="s">
        <v>1391</v>
      </c>
      <c r="G386" s="974">
        <v>0</v>
      </c>
      <c r="H386" s="974">
        <v>0</v>
      </c>
      <c r="I386" s="974">
        <v>0</v>
      </c>
      <c r="J386" s="974">
        <v>0</v>
      </c>
      <c r="K386" s="974">
        <v>0</v>
      </c>
      <c r="L386" s="974">
        <v>0</v>
      </c>
      <c r="M386" s="974">
        <v>0</v>
      </c>
      <c r="N386" s="974">
        <v>0</v>
      </c>
      <c r="O386" s="974">
        <v>0</v>
      </c>
      <c r="P386" s="974">
        <v>0</v>
      </c>
      <c r="Q386" s="974">
        <v>0</v>
      </c>
      <c r="R386" s="974">
        <v>0</v>
      </c>
      <c r="S386" s="974">
        <v>0</v>
      </c>
      <c r="T386" s="974">
        <v>0</v>
      </c>
      <c r="U386" s="974">
        <v>0</v>
      </c>
      <c r="V386" s="974">
        <v>111459684</v>
      </c>
      <c r="W386" s="974">
        <v>0</v>
      </c>
      <c r="X386" s="974">
        <v>0</v>
      </c>
      <c r="Y386" s="974">
        <v>0</v>
      </c>
      <c r="Z386" s="974">
        <v>0</v>
      </c>
      <c r="AA386" s="974">
        <v>0</v>
      </c>
      <c r="AB386" s="974">
        <v>0</v>
      </c>
      <c r="AC386" s="974">
        <v>0</v>
      </c>
      <c r="AD386" s="974">
        <v>0</v>
      </c>
      <c r="AE386" s="974">
        <v>0</v>
      </c>
      <c r="AF386" s="974">
        <v>-111459684</v>
      </c>
      <c r="AG386" s="974">
        <v>0</v>
      </c>
      <c r="AH386" s="974">
        <v>0</v>
      </c>
      <c r="AI386" s="974">
        <v>0</v>
      </c>
      <c r="AJ386" s="974">
        <v>0</v>
      </c>
      <c r="AK386" s="974">
        <v>0</v>
      </c>
      <c r="AL386" s="974">
        <v>0</v>
      </c>
      <c r="AM386" s="974">
        <v>0</v>
      </c>
      <c r="AN386" s="974">
        <v>0</v>
      </c>
      <c r="AO386" s="974">
        <v>0</v>
      </c>
      <c r="AP386" s="974">
        <v>0</v>
      </c>
      <c r="AQ386" s="974">
        <v>0</v>
      </c>
      <c r="AR386" s="974">
        <v>0</v>
      </c>
      <c r="AS386" s="974">
        <v>0</v>
      </c>
      <c r="AT386" s="974">
        <v>0</v>
      </c>
      <c r="AU386" s="974">
        <v>0</v>
      </c>
      <c r="AV386" s="974">
        <v>0</v>
      </c>
      <c r="AW386" s="1028">
        <v>0</v>
      </c>
      <c r="AX386" s="963"/>
      <c r="AY386" s="973">
        <v>0</v>
      </c>
      <c r="AZ386" s="1030"/>
      <c r="BA386" s="1030"/>
      <c r="BB386" s="974">
        <v>0</v>
      </c>
      <c r="BC386" s="1031">
        <v>0</v>
      </c>
    </row>
    <row r="387" spans="1:55">
      <c r="A387" s="963">
        <v>512</v>
      </c>
      <c r="B387" s="964">
        <v>487</v>
      </c>
      <c r="C387" s="963" t="s">
        <v>1287</v>
      </c>
      <c r="D387" s="1080" t="s">
        <v>2026</v>
      </c>
      <c r="E387" s="1026" t="s">
        <v>2027</v>
      </c>
      <c r="F387" s="1073" t="s">
        <v>1391</v>
      </c>
      <c r="G387" s="974">
        <v>0</v>
      </c>
      <c r="H387" s="974">
        <v>0</v>
      </c>
      <c r="I387" s="974">
        <v>0</v>
      </c>
      <c r="J387" s="974">
        <v>0</v>
      </c>
      <c r="K387" s="974">
        <v>0</v>
      </c>
      <c r="L387" s="974">
        <v>0</v>
      </c>
      <c r="M387" s="974">
        <v>0</v>
      </c>
      <c r="N387" s="974">
        <v>0</v>
      </c>
      <c r="O387" s="974">
        <v>0</v>
      </c>
      <c r="P387" s="974">
        <v>0</v>
      </c>
      <c r="Q387" s="974">
        <v>0</v>
      </c>
      <c r="R387" s="974">
        <v>0</v>
      </c>
      <c r="S387" s="974">
        <v>0</v>
      </c>
      <c r="T387" s="974">
        <v>0</v>
      </c>
      <c r="U387" s="974">
        <v>0</v>
      </c>
      <c r="V387" s="974">
        <v>0</v>
      </c>
      <c r="W387" s="974">
        <v>0</v>
      </c>
      <c r="X387" s="974">
        <v>0</v>
      </c>
      <c r="Y387" s="974">
        <v>0</v>
      </c>
      <c r="Z387" s="974">
        <v>0</v>
      </c>
      <c r="AA387" s="974">
        <v>0</v>
      </c>
      <c r="AB387" s="974">
        <v>0</v>
      </c>
      <c r="AC387" s="974">
        <v>0</v>
      </c>
      <c r="AD387" s="974">
        <v>0</v>
      </c>
      <c r="AE387" s="974">
        <v>0</v>
      </c>
      <c r="AF387" s="974">
        <v>0</v>
      </c>
      <c r="AG387" s="974">
        <v>0</v>
      </c>
      <c r="AH387" s="974">
        <v>0</v>
      </c>
      <c r="AI387" s="974">
        <v>0</v>
      </c>
      <c r="AJ387" s="974">
        <v>0</v>
      </c>
      <c r="AK387" s="974">
        <v>0</v>
      </c>
      <c r="AL387" s="974">
        <v>0</v>
      </c>
      <c r="AM387" s="974">
        <v>0</v>
      </c>
      <c r="AN387" s="974">
        <v>0</v>
      </c>
      <c r="AO387" s="974">
        <v>0</v>
      </c>
      <c r="AP387" s="974">
        <v>0</v>
      </c>
      <c r="AQ387" s="974">
        <v>0</v>
      </c>
      <c r="AR387" s="974">
        <v>0</v>
      </c>
      <c r="AS387" s="974">
        <v>0</v>
      </c>
      <c r="AT387" s="974">
        <v>0</v>
      </c>
      <c r="AU387" s="974">
        <v>0</v>
      </c>
      <c r="AV387" s="974">
        <v>0</v>
      </c>
      <c r="AW387" s="1028">
        <v>0</v>
      </c>
      <c r="AX387" s="963"/>
      <c r="AY387" s="973">
        <v>0</v>
      </c>
      <c r="BB387" s="974">
        <v>0</v>
      </c>
      <c r="BC387" s="1031">
        <v>0</v>
      </c>
    </row>
    <row r="388" spans="1:55" s="1035" customFormat="1">
      <c r="A388" s="1035">
        <v>513</v>
      </c>
      <c r="B388" s="1036">
        <v>488</v>
      </c>
      <c r="C388" s="1035" t="s">
        <v>1287</v>
      </c>
      <c r="D388" s="1092" t="s">
        <v>2028</v>
      </c>
      <c r="E388" s="1038" t="s">
        <v>2025</v>
      </c>
      <c r="F388" s="1082" t="s">
        <v>1391</v>
      </c>
      <c r="G388" s="1040">
        <v>0</v>
      </c>
      <c r="H388" s="1040">
        <v>0</v>
      </c>
      <c r="I388" s="1040">
        <v>0</v>
      </c>
      <c r="J388" s="1040">
        <v>0</v>
      </c>
      <c r="K388" s="1040">
        <v>0</v>
      </c>
      <c r="L388" s="1040">
        <v>0</v>
      </c>
      <c r="M388" s="1040">
        <v>0</v>
      </c>
      <c r="N388" s="1040">
        <v>0</v>
      </c>
      <c r="O388" s="1040">
        <v>0</v>
      </c>
      <c r="P388" s="1040">
        <v>0</v>
      </c>
      <c r="Q388" s="1040">
        <v>0</v>
      </c>
      <c r="R388" s="1040">
        <v>0</v>
      </c>
      <c r="S388" s="1040">
        <v>0</v>
      </c>
      <c r="T388" s="1040">
        <v>0</v>
      </c>
      <c r="U388" s="1040">
        <v>0</v>
      </c>
      <c r="V388" s="1040">
        <v>0</v>
      </c>
      <c r="W388" s="1040">
        <v>0</v>
      </c>
      <c r="X388" s="1040">
        <v>0</v>
      </c>
      <c r="Y388" s="1040">
        <v>0</v>
      </c>
      <c r="Z388" s="1040">
        <v>0</v>
      </c>
      <c r="AA388" s="1040">
        <v>0</v>
      </c>
      <c r="AB388" s="1040">
        <v>0</v>
      </c>
      <c r="AC388" s="1040">
        <v>0</v>
      </c>
      <c r="AD388" s="1040">
        <v>0</v>
      </c>
      <c r="AE388" s="1040">
        <v>0</v>
      </c>
      <c r="AF388" s="1040">
        <v>0</v>
      </c>
      <c r="AG388" s="1040">
        <v>0</v>
      </c>
      <c r="AH388" s="1040">
        <v>0</v>
      </c>
      <c r="AI388" s="1040">
        <v>0</v>
      </c>
      <c r="AJ388" s="1040">
        <v>0</v>
      </c>
      <c r="AK388" s="1040">
        <v>0</v>
      </c>
      <c r="AL388" s="1040">
        <v>0</v>
      </c>
      <c r="AM388" s="1040">
        <v>0</v>
      </c>
      <c r="AN388" s="1040">
        <v>0</v>
      </c>
      <c r="AO388" s="1040">
        <v>0</v>
      </c>
      <c r="AP388" s="1040">
        <v>0</v>
      </c>
      <c r="AQ388" s="1040">
        <v>0</v>
      </c>
      <c r="AR388" s="1040">
        <v>0</v>
      </c>
      <c r="AS388" s="1040">
        <v>0</v>
      </c>
      <c r="AT388" s="1040">
        <v>0</v>
      </c>
      <c r="AU388" s="1040">
        <v>0</v>
      </c>
      <c r="AV388" s="1040">
        <v>0</v>
      </c>
      <c r="AW388" s="1028">
        <v>0</v>
      </c>
      <c r="AY388" s="1040">
        <v>0</v>
      </c>
      <c r="BB388" s="974">
        <v>0</v>
      </c>
      <c r="BC388" s="1047">
        <v>0</v>
      </c>
    </row>
    <row r="389" spans="1:55">
      <c r="A389" s="963">
        <v>515</v>
      </c>
      <c r="B389" s="964">
        <v>490</v>
      </c>
      <c r="C389" s="963" t="s">
        <v>1287</v>
      </c>
      <c r="D389" s="1032" t="s">
        <v>2029</v>
      </c>
      <c r="E389" s="1026" t="s">
        <v>2030</v>
      </c>
      <c r="F389" s="1073" t="s">
        <v>1391</v>
      </c>
      <c r="G389" s="974">
        <v>0</v>
      </c>
      <c r="H389" s="974">
        <v>0</v>
      </c>
      <c r="I389" s="974">
        <v>0</v>
      </c>
      <c r="J389" s="974">
        <v>0</v>
      </c>
      <c r="K389" s="974">
        <v>0</v>
      </c>
      <c r="L389" s="974">
        <v>0</v>
      </c>
      <c r="M389" s="974">
        <v>0</v>
      </c>
      <c r="N389" s="974">
        <v>0</v>
      </c>
      <c r="O389" s="974">
        <v>0</v>
      </c>
      <c r="P389" s="974">
        <v>0</v>
      </c>
      <c r="Q389" s="974">
        <v>0</v>
      </c>
      <c r="R389" s="974">
        <v>0</v>
      </c>
      <c r="S389" s="974">
        <v>0</v>
      </c>
      <c r="T389" s="974">
        <v>0</v>
      </c>
      <c r="U389" s="974">
        <v>0</v>
      </c>
      <c r="V389" s="974">
        <v>0</v>
      </c>
      <c r="W389" s="974">
        <v>0</v>
      </c>
      <c r="X389" s="974">
        <v>0</v>
      </c>
      <c r="Y389" s="974">
        <v>0</v>
      </c>
      <c r="Z389" s="974">
        <v>0</v>
      </c>
      <c r="AA389" s="974">
        <v>0</v>
      </c>
      <c r="AB389" s="974">
        <v>0</v>
      </c>
      <c r="AC389" s="974">
        <v>0</v>
      </c>
      <c r="AD389" s="974">
        <v>0</v>
      </c>
      <c r="AE389" s="974">
        <v>0</v>
      </c>
      <c r="AF389" s="974">
        <v>0</v>
      </c>
      <c r="AG389" s="974">
        <v>0</v>
      </c>
      <c r="AH389" s="974">
        <v>0</v>
      </c>
      <c r="AI389" s="974">
        <v>0</v>
      </c>
      <c r="AJ389" s="974">
        <v>0</v>
      </c>
      <c r="AK389" s="974">
        <v>0</v>
      </c>
      <c r="AL389" s="974">
        <v>0</v>
      </c>
      <c r="AM389" s="974">
        <v>0</v>
      </c>
      <c r="AN389" s="974">
        <v>0</v>
      </c>
      <c r="AO389" s="974">
        <v>0</v>
      </c>
      <c r="AP389" s="974">
        <v>0</v>
      </c>
      <c r="AQ389" s="974">
        <v>0</v>
      </c>
      <c r="AR389" s="974">
        <v>0</v>
      </c>
      <c r="AS389" s="974">
        <v>0</v>
      </c>
      <c r="AT389" s="974">
        <v>0</v>
      </c>
      <c r="AU389" s="974">
        <v>0</v>
      </c>
      <c r="AV389" s="974">
        <v>0</v>
      </c>
      <c r="AW389" s="1028">
        <v>0</v>
      </c>
      <c r="AX389" s="963"/>
      <c r="AY389" s="973">
        <v>0</v>
      </c>
      <c r="BB389" s="974">
        <v>0</v>
      </c>
      <c r="BC389" s="1031">
        <v>0</v>
      </c>
    </row>
    <row r="390" spans="1:55">
      <c r="A390" s="963">
        <v>519</v>
      </c>
      <c r="B390" s="964">
        <v>494</v>
      </c>
      <c r="C390" s="963" t="s">
        <v>1287</v>
      </c>
      <c r="D390" s="1034" t="s">
        <v>2031</v>
      </c>
      <c r="E390" s="1026" t="s">
        <v>2032</v>
      </c>
      <c r="F390" s="1073" t="s">
        <v>1391</v>
      </c>
      <c r="G390" s="974">
        <v>0</v>
      </c>
      <c r="H390" s="974">
        <v>0</v>
      </c>
      <c r="I390" s="974">
        <v>0</v>
      </c>
      <c r="J390" s="974">
        <v>0</v>
      </c>
      <c r="K390" s="974">
        <v>0</v>
      </c>
      <c r="L390" s="974">
        <v>0</v>
      </c>
      <c r="M390" s="974">
        <v>0</v>
      </c>
      <c r="N390" s="974">
        <v>0</v>
      </c>
      <c r="O390" s="974">
        <v>0</v>
      </c>
      <c r="P390" s="974">
        <v>0</v>
      </c>
      <c r="Q390" s="974">
        <v>0</v>
      </c>
      <c r="R390" s="974">
        <v>0</v>
      </c>
      <c r="S390" s="974">
        <v>0</v>
      </c>
      <c r="T390" s="974">
        <v>0</v>
      </c>
      <c r="U390" s="974">
        <v>0</v>
      </c>
      <c r="V390" s="974">
        <v>0</v>
      </c>
      <c r="W390" s="974">
        <v>0</v>
      </c>
      <c r="X390" s="974">
        <v>0</v>
      </c>
      <c r="Y390" s="974">
        <v>0</v>
      </c>
      <c r="Z390" s="974">
        <v>0</v>
      </c>
      <c r="AA390" s="974">
        <v>0</v>
      </c>
      <c r="AB390" s="974">
        <v>0</v>
      </c>
      <c r="AC390" s="974">
        <v>0</v>
      </c>
      <c r="AD390" s="974">
        <v>0</v>
      </c>
      <c r="AE390" s="974">
        <v>0</v>
      </c>
      <c r="AF390" s="974">
        <v>0</v>
      </c>
      <c r="AG390" s="974">
        <v>0</v>
      </c>
      <c r="AH390" s="974">
        <v>0</v>
      </c>
      <c r="AI390" s="974">
        <v>0</v>
      </c>
      <c r="AJ390" s="974">
        <v>0</v>
      </c>
      <c r="AK390" s="974">
        <v>0</v>
      </c>
      <c r="AL390" s="974">
        <v>0</v>
      </c>
      <c r="AM390" s="974">
        <v>0</v>
      </c>
      <c r="AN390" s="974">
        <v>0</v>
      </c>
      <c r="AO390" s="974">
        <v>0</v>
      </c>
      <c r="AP390" s="974">
        <v>0</v>
      </c>
      <c r="AQ390" s="974">
        <v>0</v>
      </c>
      <c r="AR390" s="974">
        <v>0</v>
      </c>
      <c r="AS390" s="974">
        <v>0</v>
      </c>
      <c r="AT390" s="974">
        <v>0</v>
      </c>
      <c r="AU390" s="974">
        <v>0</v>
      </c>
      <c r="AV390" s="974">
        <v>0</v>
      </c>
      <c r="AW390" s="1028">
        <v>0</v>
      </c>
      <c r="AX390" s="963"/>
      <c r="AY390" s="973">
        <v>-2913083040.2600002</v>
      </c>
      <c r="AZ390" s="974">
        <v>-2913083040</v>
      </c>
      <c r="BA390" s="974"/>
      <c r="BB390" s="974">
        <v>-2913083040</v>
      </c>
      <c r="BC390" s="1031">
        <v>0.26000022888183594</v>
      </c>
    </row>
    <row r="391" spans="1:55">
      <c r="A391" s="963">
        <v>520</v>
      </c>
      <c r="B391" s="964">
        <v>495</v>
      </c>
      <c r="C391" s="963" t="s">
        <v>1287</v>
      </c>
      <c r="D391" s="1034" t="s">
        <v>2033</v>
      </c>
      <c r="E391" s="1026" t="s">
        <v>2034</v>
      </c>
      <c r="F391" s="1073" t="s">
        <v>1391</v>
      </c>
      <c r="G391" s="974">
        <v>0</v>
      </c>
      <c r="H391" s="974">
        <v>0</v>
      </c>
      <c r="I391" s="974">
        <v>0</v>
      </c>
      <c r="J391" s="974">
        <v>0</v>
      </c>
      <c r="K391" s="974">
        <v>0</v>
      </c>
      <c r="L391" s="974">
        <v>0</v>
      </c>
      <c r="M391" s="974">
        <v>0</v>
      </c>
      <c r="N391" s="974">
        <v>0</v>
      </c>
      <c r="O391" s="974">
        <v>0</v>
      </c>
      <c r="P391" s="974">
        <v>0</v>
      </c>
      <c r="Q391" s="974">
        <v>0</v>
      </c>
      <c r="R391" s="974">
        <v>0</v>
      </c>
      <c r="S391" s="974">
        <v>0</v>
      </c>
      <c r="T391" s="974">
        <v>0</v>
      </c>
      <c r="U391" s="974">
        <v>0</v>
      </c>
      <c r="V391" s="974">
        <v>0</v>
      </c>
      <c r="W391" s="974">
        <v>0</v>
      </c>
      <c r="X391" s="974">
        <v>0</v>
      </c>
      <c r="Y391" s="974">
        <v>0</v>
      </c>
      <c r="Z391" s="974">
        <v>0</v>
      </c>
      <c r="AA391" s="974">
        <v>0</v>
      </c>
      <c r="AB391" s="974">
        <v>0</v>
      </c>
      <c r="AC391" s="974">
        <v>0</v>
      </c>
      <c r="AD391" s="974">
        <v>0</v>
      </c>
      <c r="AE391" s="974">
        <v>0</v>
      </c>
      <c r="AF391" s="974">
        <v>0</v>
      </c>
      <c r="AG391" s="974">
        <v>0</v>
      </c>
      <c r="AH391" s="974">
        <v>0</v>
      </c>
      <c r="AI391" s="974">
        <v>0</v>
      </c>
      <c r="AJ391" s="974">
        <v>0</v>
      </c>
      <c r="AK391" s="974">
        <v>0</v>
      </c>
      <c r="AL391" s="974">
        <v>0</v>
      </c>
      <c r="AM391" s="974">
        <v>0</v>
      </c>
      <c r="AN391" s="974">
        <v>0</v>
      </c>
      <c r="AO391" s="974">
        <v>0</v>
      </c>
      <c r="AP391" s="974">
        <v>0</v>
      </c>
      <c r="AQ391" s="974">
        <v>0</v>
      </c>
      <c r="AR391" s="974">
        <v>0</v>
      </c>
      <c r="AS391" s="974">
        <v>0</v>
      </c>
      <c r="AT391" s="974">
        <v>0</v>
      </c>
      <c r="AU391" s="974">
        <v>0</v>
      </c>
      <c r="AV391" s="974">
        <v>0</v>
      </c>
      <c r="AW391" s="1028">
        <v>0</v>
      </c>
      <c r="AX391" s="963"/>
      <c r="AY391" s="973">
        <v>0</v>
      </c>
      <c r="BB391" s="974">
        <v>0</v>
      </c>
      <c r="BC391" s="1031">
        <v>0</v>
      </c>
    </row>
    <row r="392" spans="1:55">
      <c r="A392" s="963">
        <v>521</v>
      </c>
      <c r="B392" s="964">
        <v>496</v>
      </c>
      <c r="C392" s="963" t="s">
        <v>1287</v>
      </c>
      <c r="D392" s="1032" t="s">
        <v>2035</v>
      </c>
      <c r="E392" s="1026" t="s">
        <v>2036</v>
      </c>
      <c r="F392" s="1073" t="s">
        <v>1391</v>
      </c>
      <c r="G392" s="974">
        <v>0</v>
      </c>
      <c r="H392" s="974">
        <v>0</v>
      </c>
      <c r="I392" s="974">
        <v>0</v>
      </c>
      <c r="J392" s="974">
        <v>0</v>
      </c>
      <c r="K392" s="974">
        <v>0</v>
      </c>
      <c r="L392" s="974">
        <v>0</v>
      </c>
      <c r="M392" s="974">
        <v>0</v>
      </c>
      <c r="N392" s="974">
        <v>0</v>
      </c>
      <c r="O392" s="974">
        <v>0</v>
      </c>
      <c r="P392" s="974">
        <v>0</v>
      </c>
      <c r="Q392" s="974">
        <v>0</v>
      </c>
      <c r="R392" s="974">
        <v>0</v>
      </c>
      <c r="S392" s="974">
        <v>0</v>
      </c>
      <c r="T392" s="974">
        <v>0</v>
      </c>
      <c r="U392" s="974">
        <v>0</v>
      </c>
      <c r="V392" s="974">
        <v>0</v>
      </c>
      <c r="W392" s="974">
        <v>0</v>
      </c>
      <c r="X392" s="974">
        <v>0</v>
      </c>
      <c r="Y392" s="974">
        <v>0</v>
      </c>
      <c r="Z392" s="974">
        <v>0</v>
      </c>
      <c r="AA392" s="974">
        <v>0</v>
      </c>
      <c r="AB392" s="974">
        <v>0</v>
      </c>
      <c r="AC392" s="974">
        <v>0</v>
      </c>
      <c r="AD392" s="974">
        <v>0</v>
      </c>
      <c r="AE392" s="974">
        <v>0</v>
      </c>
      <c r="AF392" s="974">
        <v>0</v>
      </c>
      <c r="AG392" s="974">
        <v>0</v>
      </c>
      <c r="AH392" s="974">
        <v>0</v>
      </c>
      <c r="AI392" s="974">
        <v>0</v>
      </c>
      <c r="AJ392" s="974">
        <v>0</v>
      </c>
      <c r="AK392" s="974">
        <v>0</v>
      </c>
      <c r="AL392" s="974">
        <v>0</v>
      </c>
      <c r="AM392" s="974">
        <v>0</v>
      </c>
      <c r="AN392" s="974">
        <v>0</v>
      </c>
      <c r="AO392" s="974">
        <v>0</v>
      </c>
      <c r="AP392" s="974">
        <v>0</v>
      </c>
      <c r="AQ392" s="974">
        <v>0</v>
      </c>
      <c r="AR392" s="974">
        <v>0</v>
      </c>
      <c r="AS392" s="974">
        <v>0</v>
      </c>
      <c r="AT392" s="974">
        <v>0</v>
      </c>
      <c r="AU392" s="974">
        <v>0</v>
      </c>
      <c r="AV392" s="974">
        <v>0</v>
      </c>
      <c r="AW392" s="1028">
        <v>0</v>
      </c>
      <c r="AX392" s="963"/>
      <c r="AY392" s="973">
        <v>0</v>
      </c>
      <c r="BB392" s="974">
        <v>0</v>
      </c>
      <c r="BC392" s="1031">
        <v>0</v>
      </c>
    </row>
    <row r="393" spans="1:55">
      <c r="A393" s="963">
        <v>522</v>
      </c>
      <c r="B393" s="964">
        <v>497</v>
      </c>
      <c r="C393" s="963" t="s">
        <v>1287</v>
      </c>
      <c r="D393" s="1032" t="s">
        <v>2037</v>
      </c>
      <c r="E393" s="1026" t="s">
        <v>2038</v>
      </c>
      <c r="F393" s="1073" t="s">
        <v>1391</v>
      </c>
      <c r="G393" s="974">
        <v>0</v>
      </c>
      <c r="H393" s="974">
        <v>0</v>
      </c>
      <c r="I393" s="974">
        <v>0</v>
      </c>
      <c r="J393" s="974">
        <v>0</v>
      </c>
      <c r="K393" s="974">
        <v>0</v>
      </c>
      <c r="L393" s="974">
        <v>0</v>
      </c>
      <c r="M393" s="974">
        <v>0</v>
      </c>
      <c r="N393" s="974">
        <v>0</v>
      </c>
      <c r="O393" s="974">
        <v>0</v>
      </c>
      <c r="P393" s="974">
        <v>0</v>
      </c>
      <c r="Q393" s="974">
        <v>0</v>
      </c>
      <c r="R393" s="974">
        <v>0</v>
      </c>
      <c r="S393" s="974">
        <v>0</v>
      </c>
      <c r="T393" s="974">
        <v>0</v>
      </c>
      <c r="U393" s="974">
        <v>0</v>
      </c>
      <c r="V393" s="974">
        <v>0</v>
      </c>
      <c r="W393" s="974">
        <v>0</v>
      </c>
      <c r="X393" s="974">
        <v>0</v>
      </c>
      <c r="Y393" s="974">
        <v>0</v>
      </c>
      <c r="Z393" s="974">
        <v>0</v>
      </c>
      <c r="AA393" s="974">
        <v>0</v>
      </c>
      <c r="AB393" s="974">
        <v>0</v>
      </c>
      <c r="AC393" s="974">
        <v>0</v>
      </c>
      <c r="AD393" s="974">
        <v>0</v>
      </c>
      <c r="AE393" s="974">
        <v>0</v>
      </c>
      <c r="AF393" s="974">
        <v>0</v>
      </c>
      <c r="AG393" s="974">
        <v>0</v>
      </c>
      <c r="AH393" s="974">
        <v>0</v>
      </c>
      <c r="AI393" s="974">
        <v>0</v>
      </c>
      <c r="AJ393" s="974">
        <v>0</v>
      </c>
      <c r="AK393" s="974">
        <v>0</v>
      </c>
      <c r="AL393" s="974">
        <v>0</v>
      </c>
      <c r="AM393" s="974">
        <v>0</v>
      </c>
      <c r="AN393" s="974">
        <v>0</v>
      </c>
      <c r="AO393" s="974">
        <v>0</v>
      </c>
      <c r="AP393" s="974">
        <v>0</v>
      </c>
      <c r="AQ393" s="974">
        <v>0</v>
      </c>
      <c r="AR393" s="974">
        <v>0</v>
      </c>
      <c r="AS393" s="974">
        <v>0</v>
      </c>
      <c r="AT393" s="974">
        <v>0</v>
      </c>
      <c r="AU393" s="974">
        <v>0</v>
      </c>
      <c r="AV393" s="974">
        <v>0</v>
      </c>
      <c r="AW393" s="1028">
        <v>0</v>
      </c>
      <c r="AX393" s="963"/>
      <c r="AY393" s="973">
        <v>0</v>
      </c>
      <c r="BB393" s="974">
        <v>0</v>
      </c>
      <c r="BC393" s="1031">
        <v>0</v>
      </c>
    </row>
    <row r="394" spans="1:55" s="1084" customFormat="1">
      <c r="A394" s="1084">
        <v>524</v>
      </c>
      <c r="B394" s="1085">
        <v>499</v>
      </c>
      <c r="C394" s="1084" t="s">
        <v>1287</v>
      </c>
      <c r="D394" s="1086" t="s">
        <v>2039</v>
      </c>
      <c r="E394" s="1087" t="s">
        <v>2040</v>
      </c>
      <c r="F394" s="1088" t="s">
        <v>1391</v>
      </c>
      <c r="G394" s="1089">
        <v>0</v>
      </c>
      <c r="H394" s="1089">
        <v>0</v>
      </c>
      <c r="I394" s="1089">
        <v>0</v>
      </c>
      <c r="J394" s="1089">
        <v>0</v>
      </c>
      <c r="K394" s="1089">
        <v>0</v>
      </c>
      <c r="L394" s="1089">
        <v>0</v>
      </c>
      <c r="M394" s="1089">
        <v>0</v>
      </c>
      <c r="N394" s="1089">
        <v>0</v>
      </c>
      <c r="O394" s="1089">
        <v>0</v>
      </c>
      <c r="P394" s="1089">
        <v>0</v>
      </c>
      <c r="Q394" s="1089">
        <v>0</v>
      </c>
      <c r="R394" s="1089">
        <v>0</v>
      </c>
      <c r="S394" s="1089">
        <v>0</v>
      </c>
      <c r="T394" s="1089">
        <v>0</v>
      </c>
      <c r="U394" s="1089">
        <v>0</v>
      </c>
      <c r="V394" s="1089">
        <v>0</v>
      </c>
      <c r="W394" s="1089">
        <v>0</v>
      </c>
      <c r="X394" s="1089">
        <v>0</v>
      </c>
      <c r="Y394" s="1089">
        <v>0</v>
      </c>
      <c r="Z394" s="1089">
        <v>0</v>
      </c>
      <c r="AA394" s="1089">
        <v>0</v>
      </c>
      <c r="AB394" s="1089">
        <v>0</v>
      </c>
      <c r="AC394" s="1089">
        <v>0</v>
      </c>
      <c r="AD394" s="1089">
        <v>0</v>
      </c>
      <c r="AE394" s="1089">
        <v>0</v>
      </c>
      <c r="AF394" s="1089">
        <v>0</v>
      </c>
      <c r="AG394" s="1089">
        <v>0</v>
      </c>
      <c r="AH394" s="1089">
        <v>0</v>
      </c>
      <c r="AI394" s="1089">
        <v>0</v>
      </c>
      <c r="AJ394" s="1089">
        <v>0</v>
      </c>
      <c r="AK394" s="1089">
        <v>0</v>
      </c>
      <c r="AL394" s="1089">
        <v>0</v>
      </c>
      <c r="AM394" s="1089">
        <v>0</v>
      </c>
      <c r="AN394" s="1089">
        <v>0</v>
      </c>
      <c r="AO394" s="1089">
        <v>0</v>
      </c>
      <c r="AP394" s="1089">
        <v>0</v>
      </c>
      <c r="AQ394" s="1089">
        <v>0</v>
      </c>
      <c r="AR394" s="1089">
        <v>0</v>
      </c>
      <c r="AS394" s="1089">
        <v>0</v>
      </c>
      <c r="AT394" s="1089">
        <v>0</v>
      </c>
      <c r="AU394" s="1089">
        <v>0</v>
      </c>
      <c r="AV394" s="1089">
        <v>0</v>
      </c>
      <c r="AW394" s="1090">
        <v>0</v>
      </c>
      <c r="AY394" s="1089">
        <v>0</v>
      </c>
      <c r="BB394" s="1089">
        <v>0</v>
      </c>
      <c r="BC394" s="1091">
        <v>0</v>
      </c>
    </row>
    <row r="395" spans="1:55" s="1084" customFormat="1">
      <c r="A395" s="1084">
        <v>525</v>
      </c>
      <c r="B395" s="1085">
        <v>500</v>
      </c>
      <c r="C395" s="1084" t="s">
        <v>1287</v>
      </c>
      <c r="D395" s="1086" t="s">
        <v>2041</v>
      </c>
      <c r="E395" s="1087" t="s">
        <v>2042</v>
      </c>
      <c r="F395" s="1088" t="s">
        <v>1391</v>
      </c>
      <c r="G395" s="1089">
        <v>0</v>
      </c>
      <c r="H395" s="1089">
        <v>0</v>
      </c>
      <c r="I395" s="1089">
        <v>0</v>
      </c>
      <c r="J395" s="1089">
        <v>0</v>
      </c>
      <c r="K395" s="1089">
        <v>0</v>
      </c>
      <c r="L395" s="1089">
        <v>0</v>
      </c>
      <c r="M395" s="1089">
        <v>0</v>
      </c>
      <c r="N395" s="1089">
        <v>0</v>
      </c>
      <c r="O395" s="1089">
        <v>0</v>
      </c>
      <c r="P395" s="1089">
        <v>0</v>
      </c>
      <c r="Q395" s="1089">
        <v>0</v>
      </c>
      <c r="R395" s="1089">
        <v>0</v>
      </c>
      <c r="S395" s="1089">
        <v>0</v>
      </c>
      <c r="T395" s="1089">
        <v>0</v>
      </c>
      <c r="U395" s="1089">
        <v>0</v>
      </c>
      <c r="V395" s="1089">
        <v>0</v>
      </c>
      <c r="W395" s="1089">
        <v>0</v>
      </c>
      <c r="X395" s="1089">
        <v>0</v>
      </c>
      <c r="Y395" s="1089">
        <v>0</v>
      </c>
      <c r="Z395" s="1089">
        <v>0</v>
      </c>
      <c r="AA395" s="1089">
        <v>0</v>
      </c>
      <c r="AB395" s="1089">
        <v>0</v>
      </c>
      <c r="AC395" s="1089">
        <v>0</v>
      </c>
      <c r="AD395" s="1089">
        <v>0</v>
      </c>
      <c r="AE395" s="1089">
        <v>0</v>
      </c>
      <c r="AF395" s="1089">
        <v>0</v>
      </c>
      <c r="AG395" s="1089">
        <v>0</v>
      </c>
      <c r="AH395" s="1089">
        <v>0</v>
      </c>
      <c r="AI395" s="1089">
        <v>0</v>
      </c>
      <c r="AJ395" s="1089">
        <v>0</v>
      </c>
      <c r="AK395" s="1089">
        <v>0</v>
      </c>
      <c r="AL395" s="1089">
        <v>0</v>
      </c>
      <c r="AM395" s="1089">
        <v>0</v>
      </c>
      <c r="AN395" s="1089">
        <v>0</v>
      </c>
      <c r="AO395" s="1089">
        <v>0</v>
      </c>
      <c r="AP395" s="1089">
        <v>0</v>
      </c>
      <c r="AQ395" s="1089">
        <v>0</v>
      </c>
      <c r="AR395" s="1089">
        <v>0</v>
      </c>
      <c r="AS395" s="1089">
        <v>0</v>
      </c>
      <c r="AT395" s="1089">
        <v>0</v>
      </c>
      <c r="AU395" s="1089">
        <v>0</v>
      </c>
      <c r="AV395" s="1089">
        <v>0</v>
      </c>
      <c r="AW395" s="1090">
        <v>0</v>
      </c>
      <c r="AY395" s="1089">
        <v>0</v>
      </c>
      <c r="BB395" s="1089">
        <v>0</v>
      </c>
      <c r="BC395" s="1091">
        <v>0</v>
      </c>
    </row>
    <row r="396" spans="1:55">
      <c r="A396" s="963">
        <v>526</v>
      </c>
      <c r="B396" s="964">
        <v>501</v>
      </c>
      <c r="C396" s="963" t="s">
        <v>1287</v>
      </c>
      <c r="D396" s="1093" t="s">
        <v>2043</v>
      </c>
      <c r="E396" s="1026" t="s">
        <v>2044</v>
      </c>
      <c r="F396" s="1073" t="s">
        <v>1391</v>
      </c>
      <c r="G396" s="974">
        <v>456685466.31999999</v>
      </c>
      <c r="H396" s="974">
        <v>0</v>
      </c>
      <c r="I396" s="974">
        <v>0</v>
      </c>
      <c r="J396" s="974">
        <v>0</v>
      </c>
      <c r="K396" s="974">
        <v>0</v>
      </c>
      <c r="L396" s="974">
        <v>0</v>
      </c>
      <c r="M396" s="974">
        <v>0</v>
      </c>
      <c r="N396" s="974">
        <v>0</v>
      </c>
      <c r="O396" s="974">
        <v>0</v>
      </c>
      <c r="P396" s="974">
        <v>0</v>
      </c>
      <c r="Q396" s="974">
        <v>0</v>
      </c>
      <c r="R396" s="974">
        <v>0</v>
      </c>
      <c r="S396" s="974">
        <v>0</v>
      </c>
      <c r="T396" s="974">
        <v>0</v>
      </c>
      <c r="U396" s="974">
        <v>0</v>
      </c>
      <c r="V396" s="974">
        <v>0</v>
      </c>
      <c r="W396" s="974">
        <v>0</v>
      </c>
      <c r="X396" s="974">
        <v>0</v>
      </c>
      <c r="Y396" s="974">
        <v>0</v>
      </c>
      <c r="Z396" s="974">
        <v>0</v>
      </c>
      <c r="AA396" s="974">
        <v>0</v>
      </c>
      <c r="AB396" s="974">
        <v>0</v>
      </c>
      <c r="AC396" s="974">
        <v>0</v>
      </c>
      <c r="AD396" s="974">
        <v>0</v>
      </c>
      <c r="AE396" s="974">
        <v>0</v>
      </c>
      <c r="AF396" s="974">
        <v>20745408</v>
      </c>
      <c r="AG396" s="974">
        <v>0</v>
      </c>
      <c r="AH396" s="974">
        <v>0</v>
      </c>
      <c r="AI396" s="974">
        <v>0</v>
      </c>
      <c r="AJ396" s="974">
        <v>0</v>
      </c>
      <c r="AK396" s="974">
        <v>0</v>
      </c>
      <c r="AL396" s="974">
        <v>0</v>
      </c>
      <c r="AM396" s="974">
        <v>0</v>
      </c>
      <c r="AN396" s="974">
        <v>0</v>
      </c>
      <c r="AO396" s="974">
        <v>0</v>
      </c>
      <c r="AP396" s="974">
        <v>0</v>
      </c>
      <c r="AQ396" s="974">
        <v>0</v>
      </c>
      <c r="AR396" s="974">
        <v>0</v>
      </c>
      <c r="AS396" s="974">
        <v>0</v>
      </c>
      <c r="AT396" s="974">
        <v>0</v>
      </c>
      <c r="AU396" s="974">
        <v>0</v>
      </c>
      <c r="AV396" s="974">
        <v>477430874.31999999</v>
      </c>
      <c r="AW396" s="1028">
        <v>0</v>
      </c>
      <c r="AX396" s="963"/>
      <c r="AY396" s="973">
        <v>477430873.88</v>
      </c>
      <c r="BB396" s="974">
        <v>477430874.31999999</v>
      </c>
      <c r="BC396" s="1031">
        <v>0.43999999761581421</v>
      </c>
    </row>
    <row r="397" spans="1:55">
      <c r="A397" s="963">
        <v>527</v>
      </c>
      <c r="B397" s="964">
        <v>502</v>
      </c>
      <c r="C397" s="963" t="s">
        <v>1287</v>
      </c>
      <c r="D397" s="1093" t="s">
        <v>2045</v>
      </c>
      <c r="E397" s="1026" t="s">
        <v>2046</v>
      </c>
      <c r="F397" s="1073" t="s">
        <v>1391</v>
      </c>
      <c r="G397" s="974">
        <v>0</v>
      </c>
      <c r="H397" s="974">
        <v>0</v>
      </c>
      <c r="I397" s="974">
        <v>0</v>
      </c>
      <c r="J397" s="974">
        <v>0</v>
      </c>
      <c r="K397" s="974">
        <v>0</v>
      </c>
      <c r="L397" s="974">
        <v>0</v>
      </c>
      <c r="M397" s="974">
        <v>0</v>
      </c>
      <c r="N397" s="974">
        <v>0</v>
      </c>
      <c r="O397" s="974">
        <v>0</v>
      </c>
      <c r="P397" s="974">
        <v>0</v>
      </c>
      <c r="Q397" s="974">
        <v>0</v>
      </c>
      <c r="R397" s="974">
        <v>0</v>
      </c>
      <c r="S397" s="974">
        <v>0</v>
      </c>
      <c r="T397" s="974">
        <v>0</v>
      </c>
      <c r="U397" s="974">
        <v>0</v>
      </c>
      <c r="V397" s="974">
        <v>0</v>
      </c>
      <c r="W397" s="974">
        <v>0</v>
      </c>
      <c r="X397" s="974">
        <v>0</v>
      </c>
      <c r="Y397" s="974">
        <v>0</v>
      </c>
      <c r="Z397" s="974">
        <v>0</v>
      </c>
      <c r="AA397" s="974">
        <v>0</v>
      </c>
      <c r="AB397" s="974">
        <v>0</v>
      </c>
      <c r="AC397" s="974">
        <v>0</v>
      </c>
      <c r="AD397" s="974">
        <v>0</v>
      </c>
      <c r="AE397" s="974">
        <v>0</v>
      </c>
      <c r="AF397" s="974">
        <v>0</v>
      </c>
      <c r="AG397" s="974">
        <v>0</v>
      </c>
      <c r="AH397" s="974">
        <v>0</v>
      </c>
      <c r="AI397" s="974">
        <v>0</v>
      </c>
      <c r="AJ397" s="974">
        <v>0</v>
      </c>
      <c r="AK397" s="974">
        <v>0</v>
      </c>
      <c r="AL397" s="974">
        <v>0</v>
      </c>
      <c r="AM397" s="974">
        <v>0</v>
      </c>
      <c r="AN397" s="974">
        <v>0</v>
      </c>
      <c r="AO397" s="974">
        <v>0</v>
      </c>
      <c r="AP397" s="974">
        <v>0</v>
      </c>
      <c r="AQ397" s="974">
        <v>0</v>
      </c>
      <c r="AR397" s="974">
        <v>0</v>
      </c>
      <c r="AS397" s="974">
        <v>0</v>
      </c>
      <c r="AT397" s="974">
        <v>0</v>
      </c>
      <c r="AU397" s="974">
        <v>0</v>
      </c>
      <c r="AV397" s="974">
        <v>0</v>
      </c>
      <c r="AW397" s="1028">
        <v>0</v>
      </c>
      <c r="AX397" s="963"/>
      <c r="AY397" s="973">
        <v>0</v>
      </c>
      <c r="BB397" s="974">
        <v>0</v>
      </c>
      <c r="BC397" s="1031">
        <v>0</v>
      </c>
    </row>
    <row r="398" spans="1:55" s="1035" customFormat="1">
      <c r="A398" s="1035">
        <v>529</v>
      </c>
      <c r="B398" s="1036">
        <v>504</v>
      </c>
      <c r="C398" s="1035" t="s">
        <v>1287</v>
      </c>
      <c r="D398" s="1092" t="s">
        <v>2047</v>
      </c>
      <c r="E398" s="1038" t="s">
        <v>1517</v>
      </c>
      <c r="F398" s="1082" t="s">
        <v>1391</v>
      </c>
      <c r="G398" s="1040">
        <v>0</v>
      </c>
      <c r="H398" s="1040">
        <v>0</v>
      </c>
      <c r="I398" s="1040">
        <v>0</v>
      </c>
      <c r="J398" s="1040">
        <v>0</v>
      </c>
      <c r="K398" s="1040">
        <v>0</v>
      </c>
      <c r="L398" s="1040">
        <v>0</v>
      </c>
      <c r="M398" s="1040">
        <v>0</v>
      </c>
      <c r="N398" s="1040">
        <v>0</v>
      </c>
      <c r="O398" s="1040">
        <v>0</v>
      </c>
      <c r="P398" s="1040">
        <v>0</v>
      </c>
      <c r="Q398" s="1040">
        <v>0</v>
      </c>
      <c r="R398" s="1040">
        <v>0</v>
      </c>
      <c r="S398" s="1040">
        <v>0</v>
      </c>
      <c r="T398" s="1040">
        <v>0</v>
      </c>
      <c r="U398" s="1040">
        <v>0</v>
      </c>
      <c r="V398" s="1040">
        <v>0</v>
      </c>
      <c r="W398" s="1040">
        <v>0</v>
      </c>
      <c r="X398" s="1040">
        <v>0</v>
      </c>
      <c r="Y398" s="1040">
        <v>0</v>
      </c>
      <c r="Z398" s="1040">
        <v>0</v>
      </c>
      <c r="AA398" s="1040">
        <v>0</v>
      </c>
      <c r="AB398" s="1040">
        <v>0</v>
      </c>
      <c r="AC398" s="1040">
        <v>0</v>
      </c>
      <c r="AD398" s="1040">
        <v>0</v>
      </c>
      <c r="AE398" s="1040">
        <v>0</v>
      </c>
      <c r="AF398" s="1040">
        <v>0</v>
      </c>
      <c r="AG398" s="1040">
        <v>0</v>
      </c>
      <c r="AH398" s="1040">
        <v>0</v>
      </c>
      <c r="AI398" s="1040">
        <v>0</v>
      </c>
      <c r="AJ398" s="1040">
        <v>0</v>
      </c>
      <c r="AK398" s="1040">
        <v>0</v>
      </c>
      <c r="AL398" s="1040">
        <v>0</v>
      </c>
      <c r="AM398" s="1040">
        <v>0</v>
      </c>
      <c r="AN398" s="1040">
        <v>0</v>
      </c>
      <c r="AO398" s="1040">
        <v>0</v>
      </c>
      <c r="AP398" s="1040">
        <v>0</v>
      </c>
      <c r="AQ398" s="1040">
        <v>0</v>
      </c>
      <c r="AR398" s="1040">
        <v>0</v>
      </c>
      <c r="AS398" s="1040">
        <v>0</v>
      </c>
      <c r="AT398" s="1040">
        <v>0</v>
      </c>
      <c r="AU398" s="1040">
        <v>0</v>
      </c>
      <c r="AV398" s="1040">
        <v>0</v>
      </c>
      <c r="AW398" s="1028">
        <v>0</v>
      </c>
      <c r="AY398" s="1040">
        <v>0</v>
      </c>
      <c r="BB398" s="974">
        <v>0</v>
      </c>
      <c r="BC398" s="1047">
        <v>0</v>
      </c>
    </row>
    <row r="399" spans="1:55">
      <c r="A399" s="963">
        <v>531</v>
      </c>
      <c r="B399" s="964">
        <v>506</v>
      </c>
      <c r="C399" s="963" t="s">
        <v>1287</v>
      </c>
      <c r="D399" s="1032" t="s">
        <v>2048</v>
      </c>
      <c r="E399" s="1026" t="s">
        <v>2049</v>
      </c>
      <c r="F399" s="1073" t="s">
        <v>1391</v>
      </c>
      <c r="G399" s="974">
        <v>0</v>
      </c>
      <c r="H399" s="974">
        <v>0</v>
      </c>
      <c r="I399" s="974">
        <v>0</v>
      </c>
      <c r="J399" s="974">
        <v>0</v>
      </c>
      <c r="K399" s="974">
        <v>0</v>
      </c>
      <c r="L399" s="974">
        <v>0</v>
      </c>
      <c r="M399" s="974">
        <v>0</v>
      </c>
      <c r="N399" s="974">
        <v>0</v>
      </c>
      <c r="O399" s="974">
        <v>0</v>
      </c>
      <c r="P399" s="974">
        <v>0</v>
      </c>
      <c r="Q399" s="974">
        <v>0</v>
      </c>
      <c r="R399" s="974">
        <v>0</v>
      </c>
      <c r="S399" s="974">
        <v>0</v>
      </c>
      <c r="T399" s="974">
        <v>0</v>
      </c>
      <c r="U399" s="974">
        <v>0</v>
      </c>
      <c r="V399" s="974">
        <v>0</v>
      </c>
      <c r="W399" s="974">
        <v>0</v>
      </c>
      <c r="X399" s="974">
        <v>0</v>
      </c>
      <c r="Y399" s="974">
        <v>0</v>
      </c>
      <c r="Z399" s="974">
        <v>0</v>
      </c>
      <c r="AA399" s="974">
        <v>0</v>
      </c>
      <c r="AB399" s="974">
        <v>0</v>
      </c>
      <c r="AC399" s="974">
        <v>0</v>
      </c>
      <c r="AD399" s="974">
        <v>0</v>
      </c>
      <c r="AE399" s="974">
        <v>0</v>
      </c>
      <c r="AF399" s="974">
        <v>0</v>
      </c>
      <c r="AG399" s="974">
        <v>0</v>
      </c>
      <c r="AH399" s="974">
        <v>0</v>
      </c>
      <c r="AI399" s="974">
        <v>0</v>
      </c>
      <c r="AJ399" s="974">
        <v>0</v>
      </c>
      <c r="AK399" s="974">
        <v>0</v>
      </c>
      <c r="AL399" s="974">
        <v>0</v>
      </c>
      <c r="AM399" s="974">
        <v>0</v>
      </c>
      <c r="AN399" s="974">
        <v>0</v>
      </c>
      <c r="AO399" s="974">
        <v>0</v>
      </c>
      <c r="AP399" s="974">
        <v>0</v>
      </c>
      <c r="AQ399" s="974">
        <v>0</v>
      </c>
      <c r="AR399" s="974">
        <v>0</v>
      </c>
      <c r="AS399" s="974">
        <v>0</v>
      </c>
      <c r="AT399" s="974">
        <v>0</v>
      </c>
      <c r="AU399" s="974">
        <v>0</v>
      </c>
      <c r="AV399" s="974">
        <v>0</v>
      </c>
      <c r="AW399" s="1028">
        <v>0</v>
      </c>
      <c r="AX399" s="963"/>
      <c r="AY399" s="973">
        <v>0</v>
      </c>
      <c r="BB399" s="974">
        <v>0</v>
      </c>
      <c r="BC399" s="1031">
        <v>0</v>
      </c>
    </row>
    <row r="400" spans="1:55">
      <c r="A400" s="963">
        <v>532</v>
      </c>
      <c r="B400" s="964">
        <v>507</v>
      </c>
      <c r="C400" s="963" t="s">
        <v>1287</v>
      </c>
      <c r="D400" s="1032" t="s">
        <v>2050</v>
      </c>
      <c r="E400" s="1026" t="s">
        <v>2051</v>
      </c>
      <c r="F400" s="1073" t="s">
        <v>1391</v>
      </c>
      <c r="G400" s="974">
        <v>0</v>
      </c>
      <c r="H400" s="974">
        <v>0</v>
      </c>
      <c r="I400" s="974">
        <v>0</v>
      </c>
      <c r="J400" s="974">
        <v>0</v>
      </c>
      <c r="K400" s="974">
        <v>0</v>
      </c>
      <c r="L400" s="974">
        <v>0</v>
      </c>
      <c r="M400" s="974">
        <v>0</v>
      </c>
      <c r="N400" s="974">
        <v>0</v>
      </c>
      <c r="O400" s="974">
        <v>0</v>
      </c>
      <c r="P400" s="974">
        <v>0</v>
      </c>
      <c r="Q400" s="974">
        <v>0</v>
      </c>
      <c r="R400" s="974">
        <v>0</v>
      </c>
      <c r="S400" s="974">
        <v>0</v>
      </c>
      <c r="T400" s="974">
        <v>0</v>
      </c>
      <c r="U400" s="974">
        <v>0</v>
      </c>
      <c r="V400" s="974">
        <v>0</v>
      </c>
      <c r="W400" s="974">
        <v>0</v>
      </c>
      <c r="X400" s="974">
        <v>0</v>
      </c>
      <c r="Y400" s="974">
        <v>0</v>
      </c>
      <c r="Z400" s="974">
        <v>0</v>
      </c>
      <c r="AA400" s="974">
        <v>0</v>
      </c>
      <c r="AB400" s="974">
        <v>0</v>
      </c>
      <c r="AC400" s="974">
        <v>0</v>
      </c>
      <c r="AD400" s="974">
        <v>0</v>
      </c>
      <c r="AE400" s="974">
        <v>0</v>
      </c>
      <c r="AF400" s="974">
        <v>0</v>
      </c>
      <c r="AG400" s="974">
        <v>0</v>
      </c>
      <c r="AH400" s="974">
        <v>0</v>
      </c>
      <c r="AI400" s="974">
        <v>0</v>
      </c>
      <c r="AJ400" s="974">
        <v>0</v>
      </c>
      <c r="AK400" s="974">
        <v>0</v>
      </c>
      <c r="AL400" s="974">
        <v>0</v>
      </c>
      <c r="AM400" s="974">
        <v>0</v>
      </c>
      <c r="AN400" s="974">
        <v>0</v>
      </c>
      <c r="AO400" s="974">
        <v>0</v>
      </c>
      <c r="AP400" s="974">
        <v>0</v>
      </c>
      <c r="AQ400" s="974">
        <v>0</v>
      </c>
      <c r="AR400" s="974">
        <v>0</v>
      </c>
      <c r="AS400" s="974">
        <v>0</v>
      </c>
      <c r="AT400" s="974">
        <v>0</v>
      </c>
      <c r="AU400" s="974">
        <v>0</v>
      </c>
      <c r="AV400" s="974">
        <v>0</v>
      </c>
      <c r="AW400" s="1028">
        <v>0</v>
      </c>
      <c r="AX400" s="963"/>
      <c r="AY400" s="973">
        <v>0</v>
      </c>
      <c r="BB400" s="974">
        <v>0</v>
      </c>
      <c r="BC400" s="1031">
        <v>0</v>
      </c>
    </row>
    <row r="401" spans="1:55">
      <c r="A401" s="963">
        <v>533</v>
      </c>
      <c r="B401" s="964">
        <v>508</v>
      </c>
      <c r="C401" s="963" t="s">
        <v>1287</v>
      </c>
      <c r="D401" s="1032" t="s">
        <v>2052</v>
      </c>
      <c r="E401" s="1026" t="s">
        <v>2053</v>
      </c>
      <c r="F401" s="1073" t="s">
        <v>1391</v>
      </c>
      <c r="G401" s="974">
        <v>0</v>
      </c>
      <c r="H401" s="974">
        <v>0</v>
      </c>
      <c r="I401" s="974">
        <v>0</v>
      </c>
      <c r="J401" s="974">
        <v>0</v>
      </c>
      <c r="K401" s="974">
        <v>0</v>
      </c>
      <c r="L401" s="974">
        <v>0</v>
      </c>
      <c r="M401" s="974">
        <v>0</v>
      </c>
      <c r="N401" s="974">
        <v>0</v>
      </c>
      <c r="O401" s="974">
        <v>0</v>
      </c>
      <c r="P401" s="974">
        <v>0</v>
      </c>
      <c r="Q401" s="974">
        <v>0</v>
      </c>
      <c r="R401" s="974">
        <v>0</v>
      </c>
      <c r="S401" s="974">
        <v>0</v>
      </c>
      <c r="T401" s="974">
        <v>0</v>
      </c>
      <c r="U401" s="974">
        <v>0</v>
      </c>
      <c r="V401" s="974">
        <v>0</v>
      </c>
      <c r="W401" s="974">
        <v>0</v>
      </c>
      <c r="X401" s="974">
        <v>0</v>
      </c>
      <c r="Y401" s="974">
        <v>0</v>
      </c>
      <c r="Z401" s="974">
        <v>0</v>
      </c>
      <c r="AA401" s="974">
        <v>0</v>
      </c>
      <c r="AB401" s="974">
        <v>0</v>
      </c>
      <c r="AC401" s="974">
        <v>0</v>
      </c>
      <c r="AD401" s="974">
        <v>0</v>
      </c>
      <c r="AE401" s="974">
        <v>0</v>
      </c>
      <c r="AF401" s="974">
        <v>0</v>
      </c>
      <c r="AG401" s="974">
        <v>0</v>
      </c>
      <c r="AH401" s="974">
        <v>0</v>
      </c>
      <c r="AI401" s="974">
        <v>0</v>
      </c>
      <c r="AJ401" s="974">
        <v>0</v>
      </c>
      <c r="AK401" s="974">
        <v>0</v>
      </c>
      <c r="AL401" s="974">
        <v>0</v>
      </c>
      <c r="AM401" s="974">
        <v>0</v>
      </c>
      <c r="AN401" s="974">
        <v>0</v>
      </c>
      <c r="AO401" s="974">
        <v>0</v>
      </c>
      <c r="AP401" s="974">
        <v>0</v>
      </c>
      <c r="AQ401" s="974">
        <v>0</v>
      </c>
      <c r="AR401" s="974">
        <v>0</v>
      </c>
      <c r="AS401" s="974">
        <v>0</v>
      </c>
      <c r="AT401" s="974">
        <v>0</v>
      </c>
      <c r="AU401" s="974">
        <v>0</v>
      </c>
      <c r="AV401" s="974">
        <v>0</v>
      </c>
      <c r="AW401" s="1028">
        <v>0</v>
      </c>
      <c r="AX401" s="963"/>
      <c r="AY401" s="973">
        <v>0</v>
      </c>
      <c r="BB401" s="974">
        <v>0</v>
      </c>
      <c r="BC401" s="1031">
        <v>0</v>
      </c>
    </row>
    <row r="402" spans="1:55">
      <c r="A402" s="963">
        <v>534</v>
      </c>
      <c r="B402" s="964">
        <v>509</v>
      </c>
      <c r="C402" s="963" t="s">
        <v>1287</v>
      </c>
      <c r="D402" s="1032" t="s">
        <v>2054</v>
      </c>
      <c r="E402" s="1026" t="s">
        <v>2055</v>
      </c>
      <c r="F402" s="1073" t="s">
        <v>1391</v>
      </c>
      <c r="G402" s="974">
        <v>0</v>
      </c>
      <c r="H402" s="974">
        <v>0</v>
      </c>
      <c r="I402" s="974">
        <v>0</v>
      </c>
      <c r="J402" s="974">
        <v>0</v>
      </c>
      <c r="K402" s="974">
        <v>0</v>
      </c>
      <c r="L402" s="974">
        <v>0</v>
      </c>
      <c r="M402" s="974">
        <v>0</v>
      </c>
      <c r="N402" s="974">
        <v>0</v>
      </c>
      <c r="O402" s="974">
        <v>0</v>
      </c>
      <c r="P402" s="974">
        <v>0</v>
      </c>
      <c r="Q402" s="974">
        <v>0</v>
      </c>
      <c r="R402" s="974">
        <v>0</v>
      </c>
      <c r="S402" s="974">
        <v>0</v>
      </c>
      <c r="T402" s="974">
        <v>0</v>
      </c>
      <c r="U402" s="974">
        <v>0</v>
      </c>
      <c r="V402" s="974">
        <v>0</v>
      </c>
      <c r="W402" s="974">
        <v>0</v>
      </c>
      <c r="X402" s="974">
        <v>0</v>
      </c>
      <c r="Y402" s="974">
        <v>0</v>
      </c>
      <c r="Z402" s="974">
        <v>0</v>
      </c>
      <c r="AA402" s="974">
        <v>0</v>
      </c>
      <c r="AB402" s="974">
        <v>0</v>
      </c>
      <c r="AC402" s="974">
        <v>0</v>
      </c>
      <c r="AD402" s="974">
        <v>0</v>
      </c>
      <c r="AE402" s="974">
        <v>0</v>
      </c>
      <c r="AF402" s="974">
        <v>0</v>
      </c>
      <c r="AG402" s="974">
        <v>0</v>
      </c>
      <c r="AH402" s="974">
        <v>0</v>
      </c>
      <c r="AI402" s="974">
        <v>0</v>
      </c>
      <c r="AJ402" s="974">
        <v>0</v>
      </c>
      <c r="AK402" s="974">
        <v>0</v>
      </c>
      <c r="AL402" s="974">
        <v>0</v>
      </c>
      <c r="AM402" s="974">
        <v>0</v>
      </c>
      <c r="AN402" s="974">
        <v>0</v>
      </c>
      <c r="AO402" s="974">
        <v>0</v>
      </c>
      <c r="AP402" s="974">
        <v>0</v>
      </c>
      <c r="AQ402" s="974">
        <v>0</v>
      </c>
      <c r="AR402" s="974">
        <v>0</v>
      </c>
      <c r="AS402" s="974">
        <v>0</v>
      </c>
      <c r="AT402" s="974">
        <v>0</v>
      </c>
      <c r="AU402" s="974">
        <v>0</v>
      </c>
      <c r="AV402" s="974">
        <v>0</v>
      </c>
      <c r="AW402" s="1028">
        <v>0</v>
      </c>
      <c r="AX402" s="963"/>
      <c r="AY402" s="973">
        <v>0</v>
      </c>
      <c r="BB402" s="974">
        <v>0</v>
      </c>
      <c r="BC402" s="1031">
        <v>0</v>
      </c>
    </row>
    <row r="403" spans="1:55">
      <c r="A403" s="963">
        <v>535</v>
      </c>
      <c r="B403" s="964">
        <v>510</v>
      </c>
      <c r="C403" s="963" t="s">
        <v>1287</v>
      </c>
      <c r="D403" s="1032" t="s">
        <v>2056</v>
      </c>
      <c r="E403" s="1026" t="s">
        <v>6</v>
      </c>
      <c r="F403" s="1073" t="s">
        <v>1391</v>
      </c>
      <c r="G403" s="974">
        <v>399070313</v>
      </c>
      <c r="H403" s="974">
        <v>0</v>
      </c>
      <c r="I403" s="974">
        <v>0</v>
      </c>
      <c r="J403" s="974">
        <v>0</v>
      </c>
      <c r="K403" s="974">
        <v>-1438664</v>
      </c>
      <c r="L403" s="974">
        <v>0</v>
      </c>
      <c r="M403" s="974">
        <v>0</v>
      </c>
      <c r="N403" s="974">
        <v>0</v>
      </c>
      <c r="O403" s="974">
        <v>0</v>
      </c>
      <c r="P403" s="974">
        <v>0</v>
      </c>
      <c r="Q403" s="974">
        <v>0</v>
      </c>
      <c r="R403" s="974">
        <v>0</v>
      </c>
      <c r="S403" s="974">
        <v>0</v>
      </c>
      <c r="T403" s="974">
        <v>0</v>
      </c>
      <c r="U403" s="974">
        <v>0</v>
      </c>
      <c r="V403" s="974">
        <v>0</v>
      </c>
      <c r="W403" s="974">
        <v>0</v>
      </c>
      <c r="X403" s="974">
        <v>0</v>
      </c>
      <c r="Y403" s="974">
        <v>0</v>
      </c>
      <c r="Z403" s="974">
        <v>0</v>
      </c>
      <c r="AA403" s="974">
        <v>0</v>
      </c>
      <c r="AB403" s="974">
        <v>0</v>
      </c>
      <c r="AC403" s="974">
        <v>0</v>
      </c>
      <c r="AD403" s="974">
        <v>0</v>
      </c>
      <c r="AE403" s="974">
        <v>0</v>
      </c>
      <c r="AF403" s="974">
        <v>-197885</v>
      </c>
      <c r="AG403" s="974">
        <v>0</v>
      </c>
      <c r="AH403" s="974">
        <v>0</v>
      </c>
      <c r="AI403" s="974">
        <v>0</v>
      </c>
      <c r="AJ403" s="974">
        <v>0</v>
      </c>
      <c r="AK403" s="974">
        <v>0</v>
      </c>
      <c r="AL403" s="974">
        <v>0</v>
      </c>
      <c r="AM403" s="974">
        <v>0</v>
      </c>
      <c r="AN403" s="974">
        <v>0</v>
      </c>
      <c r="AO403" s="974">
        <v>0</v>
      </c>
      <c r="AP403" s="974">
        <v>0</v>
      </c>
      <c r="AQ403" s="974">
        <v>0</v>
      </c>
      <c r="AR403" s="974">
        <v>0</v>
      </c>
      <c r="AS403" s="974">
        <v>0</v>
      </c>
      <c r="AT403" s="974">
        <v>0</v>
      </c>
      <c r="AU403" s="974">
        <v>0</v>
      </c>
      <c r="AV403" s="974">
        <v>397433764</v>
      </c>
      <c r="AW403" s="1028">
        <v>0</v>
      </c>
      <c r="AX403" s="963"/>
      <c r="AY403" s="973">
        <v>401266764</v>
      </c>
      <c r="BA403" s="1083">
        <v>-3833000</v>
      </c>
      <c r="BB403" s="974">
        <v>401266764</v>
      </c>
      <c r="BC403" s="1031">
        <v>0</v>
      </c>
    </row>
    <row r="404" spans="1:55">
      <c r="A404" s="963">
        <v>536</v>
      </c>
      <c r="B404" s="964">
        <v>511</v>
      </c>
      <c r="C404" s="963" t="s">
        <v>1287</v>
      </c>
      <c r="D404" s="1032" t="s">
        <v>2057</v>
      </c>
      <c r="E404" s="1026" t="s">
        <v>2058</v>
      </c>
      <c r="F404" s="1073" t="s">
        <v>1391</v>
      </c>
      <c r="G404" s="974">
        <v>2414056</v>
      </c>
      <c r="H404" s="974">
        <v>0</v>
      </c>
      <c r="I404" s="974">
        <v>0</v>
      </c>
      <c r="J404" s="974">
        <v>0</v>
      </c>
      <c r="K404" s="974">
        <v>1438664</v>
      </c>
      <c r="L404" s="974">
        <v>0</v>
      </c>
      <c r="M404" s="974">
        <v>0</v>
      </c>
      <c r="N404" s="974">
        <v>0</v>
      </c>
      <c r="O404" s="974">
        <v>0</v>
      </c>
      <c r="P404" s="974">
        <v>0</v>
      </c>
      <c r="Q404" s="974">
        <v>0</v>
      </c>
      <c r="R404" s="974">
        <v>0</v>
      </c>
      <c r="S404" s="974">
        <v>0</v>
      </c>
      <c r="T404" s="974">
        <v>0</v>
      </c>
      <c r="U404" s="974">
        <v>0</v>
      </c>
      <c r="V404" s="974">
        <v>0</v>
      </c>
      <c r="W404" s="974">
        <v>0</v>
      </c>
      <c r="X404" s="974">
        <v>0</v>
      </c>
      <c r="Y404" s="974">
        <v>0</v>
      </c>
      <c r="Z404" s="974">
        <v>0</v>
      </c>
      <c r="AA404" s="974">
        <v>0</v>
      </c>
      <c r="AB404" s="974">
        <v>0</v>
      </c>
      <c r="AC404" s="974">
        <v>0</v>
      </c>
      <c r="AD404" s="974">
        <v>0</v>
      </c>
      <c r="AE404" s="974">
        <v>0</v>
      </c>
      <c r="AF404" s="974">
        <v>0</v>
      </c>
      <c r="AG404" s="974">
        <v>0</v>
      </c>
      <c r="AH404" s="974">
        <v>0</v>
      </c>
      <c r="AI404" s="974">
        <v>0</v>
      </c>
      <c r="AJ404" s="974">
        <v>0</v>
      </c>
      <c r="AK404" s="974">
        <v>0</v>
      </c>
      <c r="AL404" s="974">
        <v>0</v>
      </c>
      <c r="AM404" s="974">
        <v>0</v>
      </c>
      <c r="AN404" s="974">
        <v>0</v>
      </c>
      <c r="AO404" s="974">
        <v>0</v>
      </c>
      <c r="AP404" s="974">
        <v>0</v>
      </c>
      <c r="AQ404" s="974">
        <v>0</v>
      </c>
      <c r="AR404" s="974">
        <v>-3852720</v>
      </c>
      <c r="AS404" s="974">
        <v>0</v>
      </c>
      <c r="AT404" s="974">
        <v>0</v>
      </c>
      <c r="AU404" s="974">
        <v>0</v>
      </c>
      <c r="AV404" s="974">
        <v>0</v>
      </c>
      <c r="AW404" s="1028">
        <v>0</v>
      </c>
      <c r="AX404" s="963"/>
      <c r="AY404" s="973">
        <v>0</v>
      </c>
      <c r="BB404" s="974">
        <v>0</v>
      </c>
      <c r="BC404" s="1031">
        <v>0</v>
      </c>
    </row>
    <row r="405" spans="1:55" s="1035" customFormat="1">
      <c r="A405" s="1035">
        <v>537</v>
      </c>
      <c r="B405" s="1036">
        <v>512</v>
      </c>
      <c r="C405" s="1035" t="s">
        <v>1287</v>
      </c>
      <c r="D405" s="1037" t="s">
        <v>2059</v>
      </c>
      <c r="E405" s="1038" t="s">
        <v>6</v>
      </c>
      <c r="F405" s="1082" t="s">
        <v>1391</v>
      </c>
      <c r="G405" s="1040">
        <v>0</v>
      </c>
      <c r="H405" s="1040">
        <v>0</v>
      </c>
      <c r="I405" s="1040">
        <v>0</v>
      </c>
      <c r="J405" s="1040">
        <v>0</v>
      </c>
      <c r="K405" s="1040">
        <v>0</v>
      </c>
      <c r="L405" s="1040">
        <v>0</v>
      </c>
      <c r="M405" s="1040">
        <v>0</v>
      </c>
      <c r="N405" s="1040">
        <v>0</v>
      </c>
      <c r="O405" s="1040">
        <v>0</v>
      </c>
      <c r="P405" s="1040">
        <v>0</v>
      </c>
      <c r="Q405" s="1040">
        <v>0</v>
      </c>
      <c r="R405" s="1040">
        <v>0</v>
      </c>
      <c r="S405" s="1040">
        <v>0</v>
      </c>
      <c r="T405" s="1040">
        <v>0</v>
      </c>
      <c r="U405" s="1040">
        <v>0</v>
      </c>
      <c r="V405" s="1040">
        <v>0</v>
      </c>
      <c r="W405" s="1040">
        <v>0</v>
      </c>
      <c r="X405" s="1040">
        <v>0</v>
      </c>
      <c r="Y405" s="1040">
        <v>0</v>
      </c>
      <c r="Z405" s="1040">
        <v>0</v>
      </c>
      <c r="AA405" s="1040">
        <v>0</v>
      </c>
      <c r="AB405" s="1040">
        <v>0</v>
      </c>
      <c r="AC405" s="1040">
        <v>0</v>
      </c>
      <c r="AD405" s="1040">
        <v>0</v>
      </c>
      <c r="AE405" s="1040">
        <v>0</v>
      </c>
      <c r="AF405" s="1040">
        <v>0</v>
      </c>
      <c r="AG405" s="1040">
        <v>0</v>
      </c>
      <c r="AH405" s="1040">
        <v>0</v>
      </c>
      <c r="AI405" s="1040">
        <v>0</v>
      </c>
      <c r="AJ405" s="1040">
        <v>0</v>
      </c>
      <c r="AK405" s="1040">
        <v>0</v>
      </c>
      <c r="AL405" s="1040">
        <v>0</v>
      </c>
      <c r="AM405" s="1040">
        <v>0</v>
      </c>
      <c r="AN405" s="1040">
        <v>0</v>
      </c>
      <c r="AO405" s="1040">
        <v>0</v>
      </c>
      <c r="AP405" s="1040">
        <v>0</v>
      </c>
      <c r="AQ405" s="1040">
        <v>0</v>
      </c>
      <c r="AR405" s="1040">
        <v>0</v>
      </c>
      <c r="AS405" s="1040">
        <v>5396109</v>
      </c>
      <c r="AT405" s="1040">
        <v>0</v>
      </c>
      <c r="AU405" s="1040">
        <v>0</v>
      </c>
      <c r="AV405" s="1040">
        <v>5396109</v>
      </c>
      <c r="AW405" s="1028">
        <v>0</v>
      </c>
      <c r="AY405" s="1040">
        <v>0</v>
      </c>
      <c r="BB405" s="974">
        <v>5396109</v>
      </c>
      <c r="BC405" s="1047">
        <v>5396109</v>
      </c>
    </row>
    <row r="406" spans="1:55" s="1084" customFormat="1">
      <c r="A406" s="1084">
        <v>539</v>
      </c>
      <c r="B406" s="1085">
        <v>514</v>
      </c>
      <c r="C406" s="1084" t="s">
        <v>1287</v>
      </c>
      <c r="D406" s="1086" t="s">
        <v>2060</v>
      </c>
      <c r="E406" s="1087" t="s">
        <v>2061</v>
      </c>
      <c r="F406" s="1088" t="s">
        <v>1391</v>
      </c>
      <c r="G406" s="1089">
        <v>0</v>
      </c>
      <c r="H406" s="1089">
        <v>0</v>
      </c>
      <c r="I406" s="1089">
        <v>0</v>
      </c>
      <c r="J406" s="1089">
        <v>0</v>
      </c>
      <c r="K406" s="1089">
        <v>0</v>
      </c>
      <c r="L406" s="1089">
        <v>0</v>
      </c>
      <c r="M406" s="1089">
        <v>0</v>
      </c>
      <c r="N406" s="1089">
        <v>0</v>
      </c>
      <c r="O406" s="1089">
        <v>0</v>
      </c>
      <c r="P406" s="1089">
        <v>0</v>
      </c>
      <c r="Q406" s="1089">
        <v>0</v>
      </c>
      <c r="R406" s="1089">
        <v>0</v>
      </c>
      <c r="S406" s="1089">
        <v>0</v>
      </c>
      <c r="T406" s="1089">
        <v>0</v>
      </c>
      <c r="U406" s="1089">
        <v>0</v>
      </c>
      <c r="V406" s="1089">
        <v>0</v>
      </c>
      <c r="W406" s="1089">
        <v>0</v>
      </c>
      <c r="X406" s="1089">
        <v>0</v>
      </c>
      <c r="Y406" s="1089">
        <v>0</v>
      </c>
      <c r="Z406" s="1089">
        <v>0</v>
      </c>
      <c r="AA406" s="1089">
        <v>0</v>
      </c>
      <c r="AB406" s="1089">
        <v>0</v>
      </c>
      <c r="AC406" s="1089">
        <v>0</v>
      </c>
      <c r="AD406" s="1089">
        <v>0</v>
      </c>
      <c r="AE406" s="1089">
        <v>0</v>
      </c>
      <c r="AF406" s="1089">
        <v>0</v>
      </c>
      <c r="AG406" s="1089">
        <v>0</v>
      </c>
      <c r="AH406" s="1089">
        <v>0</v>
      </c>
      <c r="AI406" s="1089">
        <v>0</v>
      </c>
      <c r="AJ406" s="1089">
        <v>0</v>
      </c>
      <c r="AK406" s="1089">
        <v>0</v>
      </c>
      <c r="AL406" s="1089">
        <v>0</v>
      </c>
      <c r="AM406" s="1089">
        <v>0</v>
      </c>
      <c r="AN406" s="1089">
        <v>0</v>
      </c>
      <c r="AO406" s="1089">
        <v>0</v>
      </c>
      <c r="AP406" s="1089">
        <v>0</v>
      </c>
      <c r="AQ406" s="1089">
        <v>0</v>
      </c>
      <c r="AR406" s="1089">
        <v>0</v>
      </c>
      <c r="AS406" s="1089">
        <v>0</v>
      </c>
      <c r="AT406" s="1089">
        <v>0</v>
      </c>
      <c r="AU406" s="1089">
        <v>0</v>
      </c>
      <c r="AV406" s="1089">
        <v>0</v>
      </c>
      <c r="AW406" s="1090">
        <v>0</v>
      </c>
      <c r="AY406" s="1089">
        <v>0</v>
      </c>
      <c r="BB406" s="1089">
        <v>0</v>
      </c>
      <c r="BC406" s="1091">
        <v>0</v>
      </c>
    </row>
    <row r="407" spans="1:55" s="1084" customFormat="1">
      <c r="A407" s="1084">
        <v>540</v>
      </c>
      <c r="B407" s="1085">
        <v>515</v>
      </c>
      <c r="C407" s="1084" t="s">
        <v>1287</v>
      </c>
      <c r="D407" s="1086" t="s">
        <v>2062</v>
      </c>
      <c r="E407" s="1087" t="s">
        <v>2063</v>
      </c>
      <c r="F407" s="1088" t="s">
        <v>1391</v>
      </c>
      <c r="G407" s="1089">
        <v>0</v>
      </c>
      <c r="H407" s="1089">
        <v>0</v>
      </c>
      <c r="I407" s="1089">
        <v>0</v>
      </c>
      <c r="J407" s="1089">
        <v>0</v>
      </c>
      <c r="K407" s="1089">
        <v>0</v>
      </c>
      <c r="L407" s="1089">
        <v>0</v>
      </c>
      <c r="M407" s="1089">
        <v>0</v>
      </c>
      <c r="N407" s="1089">
        <v>0</v>
      </c>
      <c r="O407" s="1089">
        <v>0</v>
      </c>
      <c r="P407" s="1089">
        <v>0</v>
      </c>
      <c r="Q407" s="1089">
        <v>0</v>
      </c>
      <c r="R407" s="1089">
        <v>0</v>
      </c>
      <c r="S407" s="1089">
        <v>0</v>
      </c>
      <c r="T407" s="1089">
        <v>0</v>
      </c>
      <c r="U407" s="1089">
        <v>0</v>
      </c>
      <c r="V407" s="1089">
        <v>0</v>
      </c>
      <c r="W407" s="1089">
        <v>0</v>
      </c>
      <c r="X407" s="1089">
        <v>0</v>
      </c>
      <c r="Y407" s="1089">
        <v>0</v>
      </c>
      <c r="Z407" s="1089">
        <v>0</v>
      </c>
      <c r="AA407" s="1089">
        <v>0</v>
      </c>
      <c r="AB407" s="1089">
        <v>0</v>
      </c>
      <c r="AC407" s="1089">
        <v>0</v>
      </c>
      <c r="AD407" s="1089">
        <v>0</v>
      </c>
      <c r="AE407" s="1089">
        <v>0</v>
      </c>
      <c r="AF407" s="1089">
        <v>0</v>
      </c>
      <c r="AG407" s="1089">
        <v>0</v>
      </c>
      <c r="AH407" s="1089">
        <v>0</v>
      </c>
      <c r="AI407" s="1089">
        <v>0</v>
      </c>
      <c r="AJ407" s="1089">
        <v>0</v>
      </c>
      <c r="AK407" s="1089">
        <v>0</v>
      </c>
      <c r="AL407" s="1089">
        <v>0</v>
      </c>
      <c r="AM407" s="1089">
        <v>0</v>
      </c>
      <c r="AN407" s="1089">
        <v>0</v>
      </c>
      <c r="AO407" s="1089">
        <v>0</v>
      </c>
      <c r="AP407" s="1089">
        <v>0</v>
      </c>
      <c r="AQ407" s="1089">
        <v>0</v>
      </c>
      <c r="AR407" s="1089">
        <v>0</v>
      </c>
      <c r="AS407" s="1089">
        <v>0</v>
      </c>
      <c r="AT407" s="1089">
        <v>0</v>
      </c>
      <c r="AU407" s="1089">
        <v>0</v>
      </c>
      <c r="AV407" s="1089">
        <v>0</v>
      </c>
      <c r="AW407" s="1090">
        <v>0</v>
      </c>
      <c r="AY407" s="1089">
        <v>0</v>
      </c>
      <c r="BB407" s="1089">
        <v>0</v>
      </c>
      <c r="BC407" s="1091">
        <v>0</v>
      </c>
    </row>
    <row r="408" spans="1:55">
      <c r="A408" s="963">
        <v>541</v>
      </c>
      <c r="B408" s="964">
        <v>516</v>
      </c>
      <c r="C408" s="963" t="s">
        <v>1287</v>
      </c>
      <c r="D408" s="1080" t="s">
        <v>2064</v>
      </c>
      <c r="E408" s="1026" t="s">
        <v>2065</v>
      </c>
      <c r="F408" s="1073" t="s">
        <v>1391</v>
      </c>
      <c r="G408" s="974">
        <v>0</v>
      </c>
      <c r="H408" s="974">
        <v>0</v>
      </c>
      <c r="I408" s="974">
        <v>0</v>
      </c>
      <c r="J408" s="974">
        <v>0</v>
      </c>
      <c r="K408" s="974">
        <v>0</v>
      </c>
      <c r="L408" s="974">
        <v>0</v>
      </c>
      <c r="M408" s="974">
        <v>0</v>
      </c>
      <c r="N408" s="974">
        <v>0</v>
      </c>
      <c r="O408" s="974">
        <v>0</v>
      </c>
      <c r="P408" s="974">
        <v>0</v>
      </c>
      <c r="Q408" s="974">
        <v>0</v>
      </c>
      <c r="R408" s="974">
        <v>0</v>
      </c>
      <c r="S408" s="974">
        <v>0</v>
      </c>
      <c r="T408" s="974">
        <v>0</v>
      </c>
      <c r="U408" s="974">
        <v>0</v>
      </c>
      <c r="V408" s="974">
        <v>0</v>
      </c>
      <c r="W408" s="974">
        <v>0</v>
      </c>
      <c r="X408" s="974">
        <v>0</v>
      </c>
      <c r="Y408" s="974">
        <v>0</v>
      </c>
      <c r="Z408" s="974">
        <v>0</v>
      </c>
      <c r="AA408" s="974">
        <v>0</v>
      </c>
      <c r="AB408" s="974">
        <v>0</v>
      </c>
      <c r="AC408" s="974">
        <v>0</v>
      </c>
      <c r="AD408" s="974">
        <v>0</v>
      </c>
      <c r="AE408" s="974">
        <v>0</v>
      </c>
      <c r="AF408" s="974">
        <v>0</v>
      </c>
      <c r="AG408" s="974">
        <v>0</v>
      </c>
      <c r="AH408" s="974">
        <v>0</v>
      </c>
      <c r="AI408" s="974">
        <v>0</v>
      </c>
      <c r="AJ408" s="974">
        <v>0</v>
      </c>
      <c r="AK408" s="974">
        <v>0</v>
      </c>
      <c r="AL408" s="974">
        <v>0</v>
      </c>
      <c r="AM408" s="974">
        <v>0</v>
      </c>
      <c r="AN408" s="974">
        <v>0</v>
      </c>
      <c r="AO408" s="974">
        <v>0</v>
      </c>
      <c r="AP408" s="974">
        <v>0</v>
      </c>
      <c r="AQ408" s="974">
        <v>0</v>
      </c>
      <c r="AR408" s="974">
        <v>0</v>
      </c>
      <c r="AS408" s="974">
        <v>0</v>
      </c>
      <c r="AT408" s="974">
        <v>0</v>
      </c>
      <c r="AU408" s="974">
        <v>0</v>
      </c>
      <c r="AV408" s="974">
        <v>0</v>
      </c>
      <c r="AW408" s="1028">
        <v>0</v>
      </c>
      <c r="AX408" s="963"/>
      <c r="AY408" s="973">
        <v>0</v>
      </c>
      <c r="BB408" s="974">
        <v>0</v>
      </c>
      <c r="BC408" s="1031">
        <v>0</v>
      </c>
    </row>
    <row r="409" spans="1:55">
      <c r="A409" s="963">
        <v>542</v>
      </c>
      <c r="B409" s="964">
        <v>517</v>
      </c>
      <c r="C409" s="963" t="s">
        <v>1287</v>
      </c>
      <c r="D409" s="1080" t="s">
        <v>2066</v>
      </c>
      <c r="E409" s="1026" t="s">
        <v>2067</v>
      </c>
      <c r="F409" s="1073" t="s">
        <v>1391</v>
      </c>
      <c r="G409" s="974">
        <v>0</v>
      </c>
      <c r="H409" s="974">
        <v>0</v>
      </c>
      <c r="I409" s="974">
        <v>0</v>
      </c>
      <c r="J409" s="974">
        <v>0</v>
      </c>
      <c r="K409" s="974">
        <v>0</v>
      </c>
      <c r="L409" s="974">
        <v>0</v>
      </c>
      <c r="M409" s="974">
        <v>0</v>
      </c>
      <c r="N409" s="974">
        <v>0</v>
      </c>
      <c r="O409" s="974">
        <v>0</v>
      </c>
      <c r="P409" s="974">
        <v>0</v>
      </c>
      <c r="Q409" s="974">
        <v>0</v>
      </c>
      <c r="R409" s="974">
        <v>0</v>
      </c>
      <c r="S409" s="974">
        <v>0</v>
      </c>
      <c r="T409" s="974">
        <v>0</v>
      </c>
      <c r="U409" s="974">
        <v>0</v>
      </c>
      <c r="V409" s="974">
        <v>0</v>
      </c>
      <c r="W409" s="974">
        <v>0</v>
      </c>
      <c r="X409" s="974">
        <v>0</v>
      </c>
      <c r="Y409" s="974">
        <v>0</v>
      </c>
      <c r="Z409" s="974">
        <v>0</v>
      </c>
      <c r="AA409" s="974">
        <v>0</v>
      </c>
      <c r="AB409" s="974">
        <v>0</v>
      </c>
      <c r="AC409" s="974">
        <v>0</v>
      </c>
      <c r="AD409" s="974">
        <v>0</v>
      </c>
      <c r="AE409" s="974">
        <v>0</v>
      </c>
      <c r="AF409" s="974">
        <v>0</v>
      </c>
      <c r="AG409" s="974">
        <v>0</v>
      </c>
      <c r="AH409" s="974">
        <v>0</v>
      </c>
      <c r="AI409" s="974">
        <v>0</v>
      </c>
      <c r="AJ409" s="974">
        <v>0</v>
      </c>
      <c r="AK409" s="974">
        <v>0</v>
      </c>
      <c r="AL409" s="974">
        <v>0</v>
      </c>
      <c r="AM409" s="974">
        <v>0</v>
      </c>
      <c r="AN409" s="974">
        <v>0</v>
      </c>
      <c r="AO409" s="974">
        <v>0</v>
      </c>
      <c r="AP409" s="974">
        <v>0</v>
      </c>
      <c r="AQ409" s="974">
        <v>0</v>
      </c>
      <c r="AR409" s="974">
        <v>0</v>
      </c>
      <c r="AS409" s="974">
        <v>0</v>
      </c>
      <c r="AT409" s="974">
        <v>0</v>
      </c>
      <c r="AU409" s="974">
        <v>0</v>
      </c>
      <c r="AV409" s="974">
        <v>0</v>
      </c>
      <c r="AW409" s="1028">
        <v>0</v>
      </c>
      <c r="AX409" s="963"/>
      <c r="AY409" s="973">
        <v>0</v>
      </c>
      <c r="BB409" s="974">
        <v>0</v>
      </c>
      <c r="BC409" s="1031">
        <v>0</v>
      </c>
    </row>
    <row r="410" spans="1:55" s="1084" customFormat="1">
      <c r="A410" s="1084">
        <v>544</v>
      </c>
      <c r="B410" s="1085">
        <v>519</v>
      </c>
      <c r="C410" s="1084" t="s">
        <v>1287</v>
      </c>
      <c r="D410" s="1094" t="s">
        <v>2068</v>
      </c>
      <c r="E410" s="1087" t="s">
        <v>2069</v>
      </c>
      <c r="F410" s="1088" t="s">
        <v>1391</v>
      </c>
      <c r="G410" s="1089">
        <v>0</v>
      </c>
      <c r="H410" s="1089">
        <v>0</v>
      </c>
      <c r="I410" s="1089">
        <v>0</v>
      </c>
      <c r="J410" s="1089">
        <v>0</v>
      </c>
      <c r="K410" s="1089">
        <v>0</v>
      </c>
      <c r="L410" s="1089">
        <v>0</v>
      </c>
      <c r="M410" s="1089">
        <v>0</v>
      </c>
      <c r="N410" s="1089">
        <v>0</v>
      </c>
      <c r="O410" s="1089">
        <v>0</v>
      </c>
      <c r="P410" s="1089">
        <v>0</v>
      </c>
      <c r="Q410" s="1089">
        <v>0</v>
      </c>
      <c r="R410" s="1089">
        <v>0</v>
      </c>
      <c r="S410" s="1089">
        <v>0</v>
      </c>
      <c r="T410" s="1089">
        <v>0</v>
      </c>
      <c r="U410" s="1089">
        <v>0</v>
      </c>
      <c r="V410" s="1089">
        <v>0</v>
      </c>
      <c r="W410" s="1089">
        <v>0</v>
      </c>
      <c r="X410" s="1089">
        <v>0</v>
      </c>
      <c r="Y410" s="1089">
        <v>0</v>
      </c>
      <c r="Z410" s="1089">
        <v>0</v>
      </c>
      <c r="AA410" s="1089">
        <v>0</v>
      </c>
      <c r="AB410" s="1089">
        <v>0</v>
      </c>
      <c r="AC410" s="1089">
        <v>0</v>
      </c>
      <c r="AD410" s="1089">
        <v>0</v>
      </c>
      <c r="AE410" s="1089">
        <v>0</v>
      </c>
      <c r="AF410" s="1089">
        <v>0</v>
      </c>
      <c r="AG410" s="1089">
        <v>0</v>
      </c>
      <c r="AH410" s="1089">
        <v>0</v>
      </c>
      <c r="AI410" s="1089">
        <v>0</v>
      </c>
      <c r="AJ410" s="1089">
        <v>0</v>
      </c>
      <c r="AK410" s="1089">
        <v>0</v>
      </c>
      <c r="AL410" s="1089">
        <v>0</v>
      </c>
      <c r="AM410" s="1089">
        <v>0</v>
      </c>
      <c r="AN410" s="1089">
        <v>0</v>
      </c>
      <c r="AO410" s="1089">
        <v>0</v>
      </c>
      <c r="AP410" s="1089">
        <v>0</v>
      </c>
      <c r="AQ410" s="1089">
        <v>0</v>
      </c>
      <c r="AR410" s="1089">
        <v>0</v>
      </c>
      <c r="AS410" s="1089">
        <v>0</v>
      </c>
      <c r="AT410" s="1089">
        <v>0</v>
      </c>
      <c r="AU410" s="1089">
        <v>0</v>
      </c>
      <c r="AV410" s="1089">
        <v>0</v>
      </c>
      <c r="AW410" s="1090">
        <v>0</v>
      </c>
      <c r="AY410" s="1089">
        <v>0</v>
      </c>
      <c r="BB410" s="1089">
        <v>0</v>
      </c>
      <c r="BC410" s="1091">
        <v>0</v>
      </c>
    </row>
    <row r="411" spans="1:55">
      <c r="A411" s="963">
        <v>545</v>
      </c>
      <c r="B411" s="964">
        <v>520</v>
      </c>
      <c r="C411" s="963" t="s">
        <v>1287</v>
      </c>
      <c r="D411" s="1093" t="s">
        <v>2070</v>
      </c>
      <c r="E411" s="1026" t="s">
        <v>2071</v>
      </c>
      <c r="F411" s="1073" t="s">
        <v>1391</v>
      </c>
      <c r="G411" s="974">
        <v>0</v>
      </c>
      <c r="H411" s="974">
        <v>0</v>
      </c>
      <c r="I411" s="974">
        <v>0</v>
      </c>
      <c r="J411" s="974">
        <v>0</v>
      </c>
      <c r="K411" s="974">
        <v>0</v>
      </c>
      <c r="L411" s="974">
        <v>0</v>
      </c>
      <c r="M411" s="974">
        <v>0</v>
      </c>
      <c r="N411" s="974">
        <v>0</v>
      </c>
      <c r="O411" s="974">
        <v>0</v>
      </c>
      <c r="P411" s="974">
        <v>0</v>
      </c>
      <c r="Q411" s="974">
        <v>0</v>
      </c>
      <c r="R411" s="974">
        <v>0</v>
      </c>
      <c r="S411" s="974">
        <v>0</v>
      </c>
      <c r="T411" s="974">
        <v>0</v>
      </c>
      <c r="U411" s="974">
        <v>0</v>
      </c>
      <c r="V411" s="974">
        <v>0</v>
      </c>
      <c r="W411" s="974">
        <v>0</v>
      </c>
      <c r="X411" s="974">
        <v>0</v>
      </c>
      <c r="Y411" s="974">
        <v>0</v>
      </c>
      <c r="Z411" s="974">
        <v>0</v>
      </c>
      <c r="AA411" s="974">
        <v>0</v>
      </c>
      <c r="AB411" s="974">
        <v>0</v>
      </c>
      <c r="AC411" s="974">
        <v>0</v>
      </c>
      <c r="AD411" s="974">
        <v>0</v>
      </c>
      <c r="AE411" s="974">
        <v>0</v>
      </c>
      <c r="AF411" s="974">
        <v>0</v>
      </c>
      <c r="AG411" s="974">
        <v>0</v>
      </c>
      <c r="AH411" s="974">
        <v>0</v>
      </c>
      <c r="AI411" s="974">
        <v>0</v>
      </c>
      <c r="AJ411" s="974">
        <v>0</v>
      </c>
      <c r="AK411" s="974">
        <v>0</v>
      </c>
      <c r="AL411" s="974">
        <v>0</v>
      </c>
      <c r="AM411" s="974">
        <v>0</v>
      </c>
      <c r="AN411" s="974">
        <v>0</v>
      </c>
      <c r="AO411" s="974">
        <v>0</v>
      </c>
      <c r="AP411" s="974">
        <v>0</v>
      </c>
      <c r="AQ411" s="974">
        <v>0</v>
      </c>
      <c r="AR411" s="974">
        <v>0</v>
      </c>
      <c r="AS411" s="974">
        <v>0</v>
      </c>
      <c r="AT411" s="974">
        <v>0</v>
      </c>
      <c r="AU411" s="974">
        <v>0</v>
      </c>
      <c r="AV411" s="974">
        <v>0</v>
      </c>
      <c r="AW411" s="1028">
        <v>0</v>
      </c>
      <c r="AX411" s="963"/>
      <c r="AY411" s="973">
        <v>0</v>
      </c>
      <c r="BB411" s="974">
        <v>0</v>
      </c>
      <c r="BC411" s="1031">
        <v>0</v>
      </c>
    </row>
    <row r="412" spans="1:55">
      <c r="A412" s="963">
        <v>547</v>
      </c>
      <c r="B412" s="964">
        <v>522</v>
      </c>
      <c r="C412" s="963" t="s">
        <v>1287</v>
      </c>
      <c r="D412" s="1093" t="s">
        <v>2072</v>
      </c>
      <c r="E412" s="1026" t="s">
        <v>2073</v>
      </c>
      <c r="F412" s="1073" t="s">
        <v>1391</v>
      </c>
      <c r="G412" s="974">
        <v>0</v>
      </c>
      <c r="H412" s="974">
        <v>0</v>
      </c>
      <c r="I412" s="974">
        <v>0</v>
      </c>
      <c r="J412" s="974">
        <v>0</v>
      </c>
      <c r="K412" s="974">
        <v>0</v>
      </c>
      <c r="L412" s="974">
        <v>0</v>
      </c>
      <c r="M412" s="974">
        <v>0</v>
      </c>
      <c r="N412" s="974">
        <v>0</v>
      </c>
      <c r="O412" s="974">
        <v>0</v>
      </c>
      <c r="P412" s="974">
        <v>0</v>
      </c>
      <c r="Q412" s="974">
        <v>0</v>
      </c>
      <c r="R412" s="974">
        <v>0</v>
      </c>
      <c r="S412" s="974">
        <v>0</v>
      </c>
      <c r="T412" s="974">
        <v>0</v>
      </c>
      <c r="U412" s="974">
        <v>0</v>
      </c>
      <c r="V412" s="974">
        <v>0</v>
      </c>
      <c r="W412" s="974">
        <v>0</v>
      </c>
      <c r="X412" s="974">
        <v>0</v>
      </c>
      <c r="Y412" s="974">
        <v>0</v>
      </c>
      <c r="Z412" s="974">
        <v>0</v>
      </c>
      <c r="AA412" s="974">
        <v>0</v>
      </c>
      <c r="AB412" s="974">
        <v>0</v>
      </c>
      <c r="AC412" s="974">
        <v>0</v>
      </c>
      <c r="AD412" s="974">
        <v>0</v>
      </c>
      <c r="AE412" s="974">
        <v>0</v>
      </c>
      <c r="AF412" s="974">
        <v>0</v>
      </c>
      <c r="AG412" s="974">
        <v>0</v>
      </c>
      <c r="AH412" s="974">
        <v>0</v>
      </c>
      <c r="AI412" s="974">
        <v>0</v>
      </c>
      <c r="AJ412" s="974">
        <v>0</v>
      </c>
      <c r="AK412" s="974">
        <v>0</v>
      </c>
      <c r="AL412" s="974">
        <v>0</v>
      </c>
      <c r="AM412" s="974">
        <v>0</v>
      </c>
      <c r="AN412" s="974">
        <v>0</v>
      </c>
      <c r="AO412" s="974">
        <v>0</v>
      </c>
      <c r="AP412" s="974">
        <v>0</v>
      </c>
      <c r="AQ412" s="974">
        <v>0</v>
      </c>
      <c r="AR412" s="974">
        <v>0</v>
      </c>
      <c r="AS412" s="974">
        <v>0</v>
      </c>
      <c r="AT412" s="974">
        <v>0</v>
      </c>
      <c r="AU412" s="974">
        <v>0</v>
      </c>
      <c r="AV412" s="974">
        <v>0</v>
      </c>
      <c r="AW412" s="1028">
        <v>0</v>
      </c>
      <c r="AX412" s="963"/>
      <c r="AY412" s="973">
        <v>0</v>
      </c>
      <c r="BB412" s="974">
        <v>0</v>
      </c>
      <c r="BC412" s="1031">
        <v>0</v>
      </c>
    </row>
    <row r="413" spans="1:55">
      <c r="A413" s="963">
        <v>548</v>
      </c>
      <c r="B413" s="964">
        <v>523</v>
      </c>
      <c r="C413" s="963" t="s">
        <v>1287</v>
      </c>
      <c r="D413" s="1093" t="s">
        <v>2074</v>
      </c>
      <c r="E413" s="1026" t="s">
        <v>2075</v>
      </c>
      <c r="F413" s="1073" t="s">
        <v>1391</v>
      </c>
      <c r="G413" s="974">
        <v>0</v>
      </c>
      <c r="H413" s="974">
        <v>0</v>
      </c>
      <c r="I413" s="974">
        <v>0</v>
      </c>
      <c r="J413" s="974">
        <v>0</v>
      </c>
      <c r="K413" s="974">
        <v>0</v>
      </c>
      <c r="L413" s="974">
        <v>0</v>
      </c>
      <c r="M413" s="974">
        <v>0</v>
      </c>
      <c r="N413" s="974">
        <v>0</v>
      </c>
      <c r="O413" s="974">
        <v>0</v>
      </c>
      <c r="P413" s="974">
        <v>0</v>
      </c>
      <c r="Q413" s="974">
        <v>0</v>
      </c>
      <c r="R413" s="974">
        <v>0</v>
      </c>
      <c r="S413" s="974">
        <v>0</v>
      </c>
      <c r="T413" s="974">
        <v>0</v>
      </c>
      <c r="U413" s="974">
        <v>0</v>
      </c>
      <c r="V413" s="974">
        <v>0</v>
      </c>
      <c r="W413" s="974">
        <v>0</v>
      </c>
      <c r="X413" s="974">
        <v>0</v>
      </c>
      <c r="Y413" s="974">
        <v>0</v>
      </c>
      <c r="Z413" s="974">
        <v>0</v>
      </c>
      <c r="AA413" s="974">
        <v>0</v>
      </c>
      <c r="AB413" s="974">
        <v>0</v>
      </c>
      <c r="AC413" s="974">
        <v>0</v>
      </c>
      <c r="AD413" s="974">
        <v>0</v>
      </c>
      <c r="AE413" s="974">
        <v>0</v>
      </c>
      <c r="AF413" s="974">
        <v>0</v>
      </c>
      <c r="AG413" s="974">
        <v>0</v>
      </c>
      <c r="AH413" s="974">
        <v>0</v>
      </c>
      <c r="AI413" s="974">
        <v>0</v>
      </c>
      <c r="AJ413" s="974">
        <v>0</v>
      </c>
      <c r="AK413" s="974">
        <v>0</v>
      </c>
      <c r="AL413" s="974">
        <v>0</v>
      </c>
      <c r="AM413" s="974">
        <v>0</v>
      </c>
      <c r="AN413" s="974">
        <v>0</v>
      </c>
      <c r="AO413" s="974">
        <v>0</v>
      </c>
      <c r="AP413" s="974">
        <v>0</v>
      </c>
      <c r="AQ413" s="974">
        <v>0</v>
      </c>
      <c r="AR413" s="974">
        <v>0</v>
      </c>
      <c r="AS413" s="974">
        <v>0</v>
      </c>
      <c r="AT413" s="974">
        <v>0</v>
      </c>
      <c r="AU413" s="974">
        <v>0</v>
      </c>
      <c r="AV413" s="974">
        <v>0</v>
      </c>
      <c r="AW413" s="1028">
        <v>0</v>
      </c>
      <c r="AX413" s="963"/>
      <c r="AY413" s="973">
        <v>0</v>
      </c>
      <c r="BB413" s="974">
        <v>0</v>
      </c>
      <c r="BC413" s="1031">
        <v>0</v>
      </c>
    </row>
    <row r="414" spans="1:55">
      <c r="A414" s="963">
        <v>549</v>
      </c>
      <c r="B414" s="964">
        <v>524</v>
      </c>
      <c r="C414" s="963" t="s">
        <v>1287</v>
      </c>
      <c r="D414" s="1093" t="s">
        <v>2076</v>
      </c>
      <c r="E414" s="1026" t="s">
        <v>2077</v>
      </c>
      <c r="F414" s="1073" t="s">
        <v>1391</v>
      </c>
      <c r="G414" s="974">
        <v>0</v>
      </c>
      <c r="H414" s="974">
        <v>0</v>
      </c>
      <c r="I414" s="974">
        <v>0</v>
      </c>
      <c r="J414" s="974">
        <v>0</v>
      </c>
      <c r="K414" s="974">
        <v>0</v>
      </c>
      <c r="L414" s="974">
        <v>0</v>
      </c>
      <c r="M414" s="974">
        <v>0</v>
      </c>
      <c r="N414" s="974">
        <v>0</v>
      </c>
      <c r="O414" s="974">
        <v>0</v>
      </c>
      <c r="P414" s="974">
        <v>0</v>
      </c>
      <c r="Q414" s="974">
        <v>0</v>
      </c>
      <c r="R414" s="974">
        <v>0</v>
      </c>
      <c r="S414" s="974">
        <v>0</v>
      </c>
      <c r="T414" s="974">
        <v>0</v>
      </c>
      <c r="U414" s="974">
        <v>0</v>
      </c>
      <c r="V414" s="974">
        <v>0</v>
      </c>
      <c r="W414" s="974">
        <v>0</v>
      </c>
      <c r="X414" s="974">
        <v>0</v>
      </c>
      <c r="Y414" s="974">
        <v>0</v>
      </c>
      <c r="Z414" s="974">
        <v>0</v>
      </c>
      <c r="AA414" s="974">
        <v>0</v>
      </c>
      <c r="AB414" s="974">
        <v>0</v>
      </c>
      <c r="AC414" s="974">
        <v>0</v>
      </c>
      <c r="AD414" s="974">
        <v>0</v>
      </c>
      <c r="AE414" s="974">
        <v>0</v>
      </c>
      <c r="AF414" s="974">
        <v>0</v>
      </c>
      <c r="AG414" s="974">
        <v>0</v>
      </c>
      <c r="AH414" s="974">
        <v>0</v>
      </c>
      <c r="AI414" s="974">
        <v>0</v>
      </c>
      <c r="AJ414" s="974">
        <v>0</v>
      </c>
      <c r="AK414" s="974">
        <v>0</v>
      </c>
      <c r="AL414" s="974">
        <v>0</v>
      </c>
      <c r="AM414" s="974">
        <v>0</v>
      </c>
      <c r="AN414" s="974">
        <v>0</v>
      </c>
      <c r="AO414" s="974">
        <v>0</v>
      </c>
      <c r="AP414" s="974">
        <v>0</v>
      </c>
      <c r="AQ414" s="974">
        <v>0</v>
      </c>
      <c r="AR414" s="974">
        <v>0</v>
      </c>
      <c r="AS414" s="974">
        <v>0</v>
      </c>
      <c r="AT414" s="974">
        <v>0</v>
      </c>
      <c r="AU414" s="974">
        <v>0</v>
      </c>
      <c r="AV414" s="974">
        <v>0</v>
      </c>
      <c r="AW414" s="1028">
        <v>0</v>
      </c>
      <c r="AX414" s="963"/>
      <c r="AY414" s="973">
        <v>0</v>
      </c>
      <c r="BB414" s="974">
        <v>0</v>
      </c>
      <c r="BC414" s="1031">
        <v>0</v>
      </c>
    </row>
    <row r="415" spans="1:55">
      <c r="A415" s="963">
        <v>550</v>
      </c>
      <c r="B415" s="964">
        <v>525</v>
      </c>
      <c r="C415" s="963" t="s">
        <v>1287</v>
      </c>
      <c r="D415" s="1093" t="s">
        <v>2078</v>
      </c>
      <c r="E415" s="1026" t="s">
        <v>2079</v>
      </c>
      <c r="F415" s="1073" t="s">
        <v>1391</v>
      </c>
      <c r="G415" s="974">
        <v>0</v>
      </c>
      <c r="H415" s="974">
        <v>0</v>
      </c>
      <c r="I415" s="974">
        <v>0</v>
      </c>
      <c r="J415" s="974">
        <v>0</v>
      </c>
      <c r="K415" s="974">
        <v>0</v>
      </c>
      <c r="L415" s="974">
        <v>0</v>
      </c>
      <c r="M415" s="974">
        <v>0</v>
      </c>
      <c r="N415" s="974">
        <v>0</v>
      </c>
      <c r="O415" s="974">
        <v>0</v>
      </c>
      <c r="P415" s="974">
        <v>0</v>
      </c>
      <c r="Q415" s="974">
        <v>0</v>
      </c>
      <c r="R415" s="974">
        <v>0</v>
      </c>
      <c r="S415" s="974">
        <v>0</v>
      </c>
      <c r="T415" s="974">
        <v>0</v>
      </c>
      <c r="U415" s="974">
        <v>0</v>
      </c>
      <c r="V415" s="974">
        <v>0</v>
      </c>
      <c r="W415" s="974">
        <v>0</v>
      </c>
      <c r="X415" s="974">
        <v>0</v>
      </c>
      <c r="Y415" s="974">
        <v>0</v>
      </c>
      <c r="Z415" s="974">
        <v>0</v>
      </c>
      <c r="AA415" s="974">
        <v>0</v>
      </c>
      <c r="AB415" s="974">
        <v>0</v>
      </c>
      <c r="AC415" s="974">
        <v>0</v>
      </c>
      <c r="AD415" s="974">
        <v>0</v>
      </c>
      <c r="AE415" s="974">
        <v>0</v>
      </c>
      <c r="AF415" s="974">
        <v>0</v>
      </c>
      <c r="AG415" s="974">
        <v>0</v>
      </c>
      <c r="AH415" s="974">
        <v>0</v>
      </c>
      <c r="AI415" s="974">
        <v>0</v>
      </c>
      <c r="AJ415" s="974">
        <v>0</v>
      </c>
      <c r="AK415" s="974">
        <v>0</v>
      </c>
      <c r="AL415" s="974">
        <v>0</v>
      </c>
      <c r="AM415" s="974">
        <v>0</v>
      </c>
      <c r="AN415" s="974">
        <v>0</v>
      </c>
      <c r="AO415" s="974">
        <v>0</v>
      </c>
      <c r="AP415" s="974">
        <v>0</v>
      </c>
      <c r="AQ415" s="974">
        <v>0</v>
      </c>
      <c r="AR415" s="974">
        <v>0</v>
      </c>
      <c r="AS415" s="974">
        <v>0</v>
      </c>
      <c r="AT415" s="974">
        <v>0</v>
      </c>
      <c r="AU415" s="974">
        <v>0</v>
      </c>
      <c r="AV415" s="974">
        <v>0</v>
      </c>
      <c r="AW415" s="1028">
        <v>0</v>
      </c>
      <c r="AX415" s="963"/>
      <c r="AY415" s="973">
        <v>0</v>
      </c>
      <c r="BB415" s="974">
        <v>0</v>
      </c>
      <c r="BC415" s="1031">
        <v>0</v>
      </c>
    </row>
    <row r="416" spans="1:55">
      <c r="D416" s="1095"/>
      <c r="E416" s="1096"/>
      <c r="BB416" s="974"/>
    </row>
    <row r="417" spans="2:55">
      <c r="D417" s="1097"/>
      <c r="E417" s="1098"/>
      <c r="BB417" s="974"/>
    </row>
    <row r="418" spans="2:55">
      <c r="D418" s="1097"/>
      <c r="E418" s="1098"/>
      <c r="BB418" s="974"/>
    </row>
    <row r="419" spans="2:55">
      <c r="D419" s="1097"/>
      <c r="E419" s="1098"/>
      <c r="BB419" s="974"/>
    </row>
    <row r="420" spans="2:55">
      <c r="D420" s="1097"/>
      <c r="E420" s="1098"/>
      <c r="BB420" s="974"/>
    </row>
    <row r="421" spans="2:55">
      <c r="D421" s="1097"/>
      <c r="E421" s="1098"/>
      <c r="BB421" s="974"/>
    </row>
    <row r="422" spans="2:55">
      <c r="D422" s="1097"/>
      <c r="E422" s="1098"/>
      <c r="BB422" s="974"/>
    </row>
    <row r="423" spans="2:55">
      <c r="D423" s="1097"/>
      <c r="E423" s="1098"/>
      <c r="BB423" s="974"/>
    </row>
    <row r="424" spans="2:55">
      <c r="D424" s="1097"/>
      <c r="E424" s="1098"/>
      <c r="BB424" s="974"/>
    </row>
    <row r="425" spans="2:55">
      <c r="D425" s="1097"/>
      <c r="E425" s="1098"/>
      <c r="BB425" s="974"/>
    </row>
    <row r="426" spans="2:55">
      <c r="D426" s="1097"/>
      <c r="E426" s="1098"/>
    </row>
    <row r="427" spans="2:55">
      <c r="B427" s="963"/>
      <c r="D427" s="1097"/>
      <c r="E427" s="1098"/>
      <c r="F427" s="963"/>
      <c r="L427" s="963"/>
      <c r="AW427" s="963"/>
      <c r="AX427" s="963"/>
      <c r="AY427" s="963"/>
      <c r="BC427" s="963"/>
    </row>
    <row r="428" spans="2:55">
      <c r="B428" s="963"/>
      <c r="D428" s="1097"/>
      <c r="E428" s="1098"/>
      <c r="F428" s="963"/>
      <c r="L428" s="963"/>
      <c r="AW428" s="963"/>
      <c r="AX428" s="963"/>
      <c r="AY428" s="963"/>
      <c r="BC428" s="963"/>
    </row>
    <row r="429" spans="2:55">
      <c r="B429" s="963"/>
      <c r="D429" s="1097"/>
      <c r="E429" s="1098"/>
      <c r="F429" s="963"/>
      <c r="L429" s="963"/>
      <c r="AW429" s="963"/>
      <c r="AX429" s="963"/>
      <c r="AY429" s="963"/>
      <c r="BC429" s="963"/>
    </row>
    <row r="430" spans="2:55">
      <c r="B430" s="963"/>
      <c r="D430" s="1097"/>
      <c r="E430" s="1098"/>
      <c r="F430" s="963"/>
      <c r="L430" s="963"/>
      <c r="AW430" s="963"/>
      <c r="AX430" s="963"/>
      <c r="AY430" s="963"/>
      <c r="BC430" s="963"/>
    </row>
    <row r="431" spans="2:55">
      <c r="B431" s="963"/>
      <c r="D431" s="1097"/>
      <c r="E431" s="1098"/>
      <c r="F431" s="963"/>
      <c r="L431" s="963"/>
      <c r="AW431" s="963"/>
      <c r="AX431" s="963"/>
      <c r="AY431" s="963"/>
      <c r="BC431" s="963"/>
    </row>
    <row r="432" spans="2:55">
      <c r="B432" s="963"/>
      <c r="D432" s="1097"/>
      <c r="E432" s="1098"/>
      <c r="F432" s="963"/>
      <c r="L432" s="963"/>
      <c r="AW432" s="963"/>
      <c r="AX432" s="963"/>
      <c r="AY432" s="963"/>
      <c r="BC432" s="963"/>
    </row>
    <row r="433" spans="2:55">
      <c r="B433" s="963"/>
      <c r="D433" s="1097"/>
      <c r="E433" s="1098"/>
      <c r="F433" s="963"/>
      <c r="L433" s="963"/>
      <c r="AW433" s="963"/>
      <c r="AX433" s="963"/>
      <c r="AY433" s="963"/>
      <c r="BC433" s="963"/>
    </row>
    <row r="434" spans="2:55">
      <c r="B434" s="963"/>
      <c r="D434" s="1097"/>
      <c r="E434" s="1098"/>
      <c r="F434" s="963"/>
      <c r="L434" s="963"/>
      <c r="AW434" s="963"/>
      <c r="AX434" s="963"/>
      <c r="AY434" s="963"/>
      <c r="BC434" s="963"/>
    </row>
    <row r="435" spans="2:55">
      <c r="B435" s="963"/>
      <c r="D435" s="1097"/>
      <c r="E435" s="1098"/>
      <c r="F435" s="963"/>
      <c r="L435" s="963"/>
      <c r="AW435" s="963"/>
      <c r="AX435" s="963"/>
      <c r="AY435" s="963"/>
      <c r="BC435" s="963"/>
    </row>
    <row r="436" spans="2:55">
      <c r="B436" s="963"/>
      <c r="D436" s="1097"/>
      <c r="E436" s="1098"/>
      <c r="F436" s="963"/>
      <c r="L436" s="963"/>
      <c r="AW436" s="963"/>
      <c r="AX436" s="963"/>
      <c r="AY436" s="963"/>
      <c r="BC436" s="963"/>
    </row>
    <row r="437" spans="2:55">
      <c r="B437" s="963"/>
      <c r="D437" s="1097"/>
      <c r="E437" s="1098"/>
      <c r="F437" s="963"/>
      <c r="L437" s="963"/>
      <c r="AW437" s="963"/>
      <c r="AX437" s="963"/>
      <c r="AY437" s="963"/>
      <c r="BC437" s="963"/>
    </row>
    <row r="438" spans="2:55">
      <c r="B438" s="963"/>
      <c r="D438" s="1097"/>
      <c r="E438" s="1098"/>
      <c r="F438" s="963"/>
      <c r="L438" s="963"/>
      <c r="AW438" s="963"/>
      <c r="AX438" s="963"/>
      <c r="AY438" s="963"/>
      <c r="BC438" s="963"/>
    </row>
    <row r="439" spans="2:55">
      <c r="B439" s="963"/>
      <c r="D439" s="1097"/>
      <c r="E439" s="1098"/>
      <c r="F439" s="963"/>
      <c r="L439" s="963"/>
      <c r="AW439" s="963"/>
      <c r="AX439" s="963"/>
      <c r="AY439" s="963"/>
      <c r="BC439" s="963"/>
    </row>
    <row r="440" spans="2:55">
      <c r="B440" s="963"/>
      <c r="D440" s="1097"/>
      <c r="E440" s="1098"/>
      <c r="F440" s="963"/>
      <c r="L440" s="963"/>
      <c r="AW440" s="963"/>
      <c r="AX440" s="963"/>
      <c r="AY440" s="963"/>
      <c r="BC440" s="963"/>
    </row>
    <row r="441" spans="2:55">
      <c r="B441" s="963"/>
      <c r="D441" s="1097"/>
      <c r="E441" s="1098"/>
      <c r="F441" s="963"/>
      <c r="L441" s="963"/>
      <c r="AW441" s="963"/>
      <c r="AX441" s="963"/>
      <c r="AY441" s="963"/>
      <c r="BC441" s="963"/>
    </row>
    <row r="442" spans="2:55">
      <c r="B442" s="963"/>
      <c r="D442" s="1097"/>
      <c r="E442" s="1098"/>
      <c r="F442" s="963"/>
      <c r="L442" s="963"/>
      <c r="AW442" s="963"/>
      <c r="AX442" s="963"/>
      <c r="AY442" s="963"/>
      <c r="BC442" s="963"/>
    </row>
    <row r="443" spans="2:55">
      <c r="B443" s="963"/>
      <c r="D443" s="1097"/>
      <c r="E443" s="1098"/>
      <c r="F443" s="963"/>
      <c r="L443" s="963"/>
      <c r="AW443" s="963"/>
      <c r="AX443" s="963"/>
      <c r="AY443" s="963"/>
      <c r="BC443" s="963"/>
    </row>
    <row r="444" spans="2:55">
      <c r="B444" s="963"/>
      <c r="D444" s="1097"/>
      <c r="E444" s="1098"/>
      <c r="F444" s="963"/>
      <c r="L444" s="963"/>
      <c r="AW444" s="963"/>
      <c r="AX444" s="963"/>
      <c r="AY444" s="963"/>
      <c r="BC444" s="963"/>
    </row>
    <row r="445" spans="2:55">
      <c r="B445" s="963"/>
      <c r="D445" s="1097"/>
      <c r="E445" s="1098"/>
      <c r="F445" s="963"/>
      <c r="L445" s="963"/>
      <c r="AW445" s="963"/>
      <c r="AX445" s="963"/>
      <c r="AY445" s="963"/>
      <c r="BC445" s="963"/>
    </row>
    <row r="446" spans="2:55">
      <c r="B446" s="963"/>
      <c r="D446" s="1097"/>
      <c r="E446" s="1098"/>
      <c r="F446" s="963"/>
      <c r="L446" s="963"/>
      <c r="AW446" s="963"/>
      <c r="AX446" s="963"/>
      <c r="AY446" s="963"/>
      <c r="BC446" s="963"/>
    </row>
    <row r="447" spans="2:55">
      <c r="B447" s="963"/>
      <c r="D447" s="1097"/>
      <c r="E447" s="1098"/>
      <c r="F447" s="963"/>
      <c r="L447" s="963"/>
      <c r="AW447" s="963"/>
      <c r="AX447" s="963"/>
      <c r="AY447" s="963"/>
      <c r="BC447" s="963"/>
    </row>
    <row r="448" spans="2:55">
      <c r="B448" s="963"/>
      <c r="D448" s="1097"/>
      <c r="E448" s="1098"/>
      <c r="F448" s="963"/>
      <c r="L448" s="963"/>
      <c r="AW448" s="963"/>
      <c r="AX448" s="963"/>
      <c r="AY448" s="963"/>
      <c r="BC448" s="963"/>
    </row>
    <row r="449" spans="2:55">
      <c r="B449" s="963"/>
      <c r="D449" s="1097"/>
      <c r="E449" s="1098"/>
      <c r="F449" s="963"/>
      <c r="L449" s="963"/>
      <c r="AW449" s="963"/>
      <c r="AX449" s="963"/>
      <c r="AY449" s="963"/>
      <c r="BC449" s="963"/>
    </row>
    <row r="450" spans="2:55">
      <c r="B450" s="963"/>
      <c r="D450" s="1097"/>
      <c r="E450" s="1098"/>
      <c r="F450" s="963"/>
      <c r="L450" s="963"/>
      <c r="AW450" s="963"/>
      <c r="AX450" s="963"/>
      <c r="AY450" s="963"/>
      <c r="BC450" s="963"/>
    </row>
    <row r="451" spans="2:55">
      <c r="B451" s="963"/>
      <c r="D451" s="1097"/>
      <c r="E451" s="1098"/>
      <c r="F451" s="963"/>
      <c r="L451" s="963"/>
      <c r="AW451" s="963"/>
      <c r="AX451" s="963"/>
      <c r="AY451" s="963"/>
      <c r="BC451" s="963"/>
    </row>
    <row r="452" spans="2:55">
      <c r="B452" s="963"/>
      <c r="D452" s="1097"/>
      <c r="E452" s="1098"/>
      <c r="F452" s="963"/>
      <c r="L452" s="963"/>
      <c r="AW452" s="963"/>
      <c r="AX452" s="963"/>
      <c r="AY452" s="963"/>
      <c r="BC452" s="963"/>
    </row>
    <row r="453" spans="2:55">
      <c r="B453" s="963"/>
      <c r="D453" s="1097"/>
      <c r="E453" s="1098"/>
      <c r="F453" s="963"/>
      <c r="L453" s="963"/>
      <c r="AW453" s="963"/>
      <c r="AX453" s="963"/>
      <c r="AY453" s="963"/>
      <c r="BC453" s="963"/>
    </row>
    <row r="454" spans="2:55">
      <c r="B454" s="963"/>
      <c r="D454" s="1097"/>
      <c r="E454" s="1098"/>
      <c r="F454" s="963"/>
      <c r="L454" s="963"/>
      <c r="AW454" s="963"/>
      <c r="AX454" s="963"/>
      <c r="AY454" s="963"/>
      <c r="BC454" s="963"/>
    </row>
    <row r="455" spans="2:55">
      <c r="B455" s="963"/>
      <c r="D455" s="1097"/>
      <c r="E455" s="1098"/>
      <c r="F455" s="963"/>
      <c r="L455" s="963"/>
      <c r="AW455" s="963"/>
      <c r="AX455" s="963"/>
      <c r="AY455" s="963"/>
      <c r="BC455" s="963"/>
    </row>
    <row r="456" spans="2:55">
      <c r="B456" s="963"/>
      <c r="D456" s="1097"/>
      <c r="E456" s="1098"/>
      <c r="F456" s="963"/>
      <c r="L456" s="963"/>
      <c r="AW456" s="963"/>
      <c r="AX456" s="963"/>
      <c r="AY456" s="963"/>
      <c r="BC456" s="963"/>
    </row>
    <row r="457" spans="2:55">
      <c r="B457" s="963"/>
      <c r="D457" s="1097"/>
      <c r="E457" s="1098"/>
      <c r="F457" s="963"/>
      <c r="L457" s="963"/>
      <c r="AW457" s="963"/>
      <c r="AX457" s="963"/>
      <c r="AY457" s="963"/>
      <c r="BC457" s="963"/>
    </row>
    <row r="458" spans="2:55">
      <c r="B458" s="963"/>
      <c r="F458" s="963"/>
      <c r="L458" s="963"/>
      <c r="AW458" s="963"/>
      <c r="AX458" s="963"/>
      <c r="AY458" s="963"/>
      <c r="BC458" s="963"/>
    </row>
    <row r="459" spans="2:55">
      <c r="B459" s="963"/>
      <c r="F459" s="963"/>
      <c r="L459" s="963"/>
      <c r="AW459" s="963"/>
      <c r="AX459" s="963"/>
      <c r="AY459" s="963"/>
      <c r="BC459" s="963"/>
    </row>
    <row r="460" spans="2:55">
      <c r="B460" s="963"/>
      <c r="F460" s="963"/>
      <c r="L460" s="963"/>
      <c r="AW460" s="963"/>
      <c r="AX460" s="963"/>
      <c r="AY460" s="963"/>
      <c r="BC460" s="963"/>
    </row>
    <row r="461" spans="2:55">
      <c r="B461" s="963"/>
      <c r="F461" s="963"/>
      <c r="L461" s="963"/>
      <c r="AW461" s="963"/>
      <c r="AX461" s="963"/>
      <c r="AY461" s="963"/>
      <c r="BC461" s="963"/>
    </row>
    <row r="462" spans="2:55">
      <c r="B462" s="963"/>
      <c r="F462" s="963"/>
      <c r="L462" s="963"/>
      <c r="AW462" s="963"/>
      <c r="AX462" s="963"/>
      <c r="AY462" s="963"/>
      <c r="BC462" s="963"/>
    </row>
    <row r="463" spans="2:55">
      <c r="B463" s="963"/>
      <c r="F463" s="963"/>
      <c r="L463" s="963"/>
      <c r="AW463" s="963"/>
      <c r="AX463" s="963"/>
      <c r="AY463" s="963"/>
      <c r="BC463" s="963"/>
    </row>
    <row r="464" spans="2:55">
      <c r="B464" s="963"/>
      <c r="F464" s="963"/>
      <c r="L464" s="963"/>
      <c r="AW464" s="963"/>
      <c r="AX464" s="963"/>
      <c r="AY464" s="963"/>
      <c r="BC464" s="963"/>
    </row>
    <row r="465" spans="2:55">
      <c r="B465" s="963"/>
      <c r="F465" s="963"/>
      <c r="L465" s="963"/>
      <c r="AW465" s="963"/>
      <c r="AX465" s="963"/>
      <c r="AY465" s="963"/>
      <c r="BC465" s="963"/>
    </row>
    <row r="466" spans="2:55">
      <c r="B466" s="963"/>
      <c r="F466" s="963"/>
      <c r="L466" s="963"/>
      <c r="AW466" s="963"/>
      <c r="AX466" s="963"/>
      <c r="AY466" s="963"/>
      <c r="BC466" s="963"/>
    </row>
    <row r="467" spans="2:55">
      <c r="B467" s="963"/>
      <c r="F467" s="963"/>
      <c r="L467" s="963"/>
      <c r="AW467" s="963"/>
      <c r="AX467" s="963"/>
      <c r="AY467" s="963"/>
      <c r="BC467" s="963"/>
    </row>
    <row r="468" spans="2:55">
      <c r="B468" s="963"/>
      <c r="F468" s="963"/>
      <c r="L468" s="963"/>
      <c r="AW468" s="963"/>
      <c r="AX468" s="963"/>
      <c r="AY468" s="963"/>
      <c r="BC468" s="963"/>
    </row>
    <row r="469" spans="2:55">
      <c r="B469" s="963"/>
      <c r="F469" s="963"/>
      <c r="L469" s="963"/>
      <c r="AW469" s="963"/>
      <c r="AX469" s="963"/>
      <c r="AY469" s="963"/>
      <c r="BC469" s="963"/>
    </row>
    <row r="470" spans="2:55">
      <c r="B470" s="963"/>
      <c r="F470" s="963"/>
      <c r="L470" s="963"/>
      <c r="AW470" s="963"/>
      <c r="AX470" s="963"/>
      <c r="AY470" s="963"/>
      <c r="BC470" s="963"/>
    </row>
    <row r="471" spans="2:55">
      <c r="B471" s="963"/>
      <c r="F471" s="963"/>
      <c r="L471" s="963"/>
      <c r="AW471" s="963"/>
      <c r="AX471" s="963"/>
      <c r="AY471" s="963"/>
      <c r="BC471" s="963"/>
    </row>
    <row r="472" spans="2:55">
      <c r="B472" s="963"/>
      <c r="F472" s="963"/>
      <c r="L472" s="963"/>
      <c r="AW472" s="963"/>
      <c r="AX472" s="963"/>
      <c r="AY472" s="963"/>
      <c r="BC472" s="963"/>
    </row>
    <row r="473" spans="2:55">
      <c r="B473" s="963"/>
      <c r="F473" s="963"/>
      <c r="L473" s="963"/>
      <c r="AW473" s="963"/>
      <c r="AX473" s="963"/>
      <c r="AY473" s="963"/>
      <c r="BC473" s="963"/>
    </row>
    <row r="474" spans="2:55">
      <c r="B474" s="963"/>
      <c r="F474" s="963"/>
      <c r="L474" s="963"/>
      <c r="AW474" s="963"/>
      <c r="AX474" s="963"/>
      <c r="AY474" s="963"/>
      <c r="BC474" s="963"/>
    </row>
    <row r="475" spans="2:55">
      <c r="B475" s="963"/>
      <c r="F475" s="963"/>
      <c r="L475" s="963"/>
      <c r="AW475" s="963"/>
      <c r="AX475" s="963"/>
      <c r="AY475" s="963"/>
      <c r="BC475" s="963"/>
    </row>
    <row r="476" spans="2:55">
      <c r="B476" s="963"/>
      <c r="F476" s="963"/>
      <c r="L476" s="963"/>
      <c r="AW476" s="963"/>
      <c r="AX476" s="963"/>
      <c r="AY476" s="963"/>
      <c r="BC476" s="963"/>
    </row>
    <row r="477" spans="2:55">
      <c r="B477" s="963"/>
      <c r="F477" s="963"/>
      <c r="L477" s="963"/>
      <c r="AW477" s="963"/>
      <c r="AX477" s="963"/>
      <c r="AY477" s="963"/>
      <c r="BC477" s="963"/>
    </row>
    <row r="478" spans="2:55">
      <c r="B478" s="963"/>
      <c r="F478" s="963"/>
      <c r="L478" s="963"/>
      <c r="AW478" s="963"/>
      <c r="AX478" s="963"/>
      <c r="AY478" s="963"/>
      <c r="BC478" s="963"/>
    </row>
    <row r="479" spans="2:55">
      <c r="B479" s="963"/>
      <c r="F479" s="963"/>
      <c r="L479" s="963"/>
      <c r="AW479" s="963"/>
      <c r="AX479" s="963"/>
      <c r="AY479" s="963"/>
      <c r="BC479" s="963"/>
    </row>
    <row r="480" spans="2:55">
      <c r="B480" s="963"/>
      <c r="F480" s="963"/>
      <c r="L480" s="963"/>
      <c r="AW480" s="963"/>
      <c r="AX480" s="963"/>
      <c r="AY480" s="963"/>
      <c r="BC480" s="963"/>
    </row>
    <row r="481" spans="2:55">
      <c r="B481" s="963"/>
      <c r="F481" s="963"/>
      <c r="L481" s="963"/>
      <c r="AW481" s="963"/>
      <c r="AX481" s="963"/>
      <c r="AY481" s="963"/>
      <c r="BC481" s="963"/>
    </row>
    <row r="482" spans="2:55">
      <c r="B482" s="963"/>
      <c r="F482" s="963"/>
      <c r="L482" s="963"/>
      <c r="AW482" s="963"/>
      <c r="AX482" s="963"/>
      <c r="AY482" s="963"/>
      <c r="BC482" s="963"/>
    </row>
    <row r="483" spans="2:55">
      <c r="B483" s="963"/>
      <c r="F483" s="963"/>
      <c r="L483" s="963"/>
      <c r="AW483" s="963"/>
      <c r="AX483" s="963"/>
      <c r="AY483" s="963"/>
      <c r="BC483" s="963"/>
    </row>
    <row r="484" spans="2:55">
      <c r="B484" s="963"/>
      <c r="F484" s="963"/>
      <c r="L484" s="963"/>
      <c r="AW484" s="963"/>
      <c r="AX484" s="963"/>
      <c r="AY484" s="963"/>
      <c r="BC484" s="963"/>
    </row>
    <row r="485" spans="2:55">
      <c r="B485" s="963"/>
      <c r="F485" s="963"/>
      <c r="L485" s="963"/>
      <c r="AW485" s="963"/>
      <c r="AX485" s="963"/>
      <c r="AY485" s="963"/>
      <c r="BC485" s="963"/>
    </row>
    <row r="486" spans="2:55">
      <c r="B486" s="963"/>
      <c r="F486" s="963"/>
      <c r="L486" s="963"/>
      <c r="AW486" s="963"/>
      <c r="AX486" s="963"/>
      <c r="AY486" s="963"/>
      <c r="BC486" s="963"/>
    </row>
    <row r="487" spans="2:55">
      <c r="B487" s="963"/>
      <c r="F487" s="963"/>
      <c r="L487" s="963"/>
      <c r="AW487" s="963"/>
      <c r="AX487" s="963"/>
      <c r="AY487" s="963"/>
      <c r="BC487" s="963"/>
    </row>
    <row r="488" spans="2:55">
      <c r="B488" s="963"/>
      <c r="F488" s="963"/>
      <c r="L488" s="963"/>
      <c r="AW488" s="963"/>
      <c r="AX488" s="963"/>
      <c r="AY488" s="963"/>
      <c r="BC488" s="963"/>
    </row>
    <row r="489" spans="2:55">
      <c r="B489" s="963"/>
      <c r="F489" s="963"/>
      <c r="L489" s="963"/>
      <c r="AW489" s="963"/>
      <c r="AX489" s="963"/>
      <c r="AY489" s="963"/>
      <c r="BC489" s="963"/>
    </row>
    <row r="490" spans="2:55">
      <c r="B490" s="963"/>
      <c r="F490" s="963"/>
      <c r="L490" s="963"/>
      <c r="AW490" s="963"/>
      <c r="AX490" s="963"/>
      <c r="AY490" s="963"/>
      <c r="BC490" s="963"/>
    </row>
    <row r="491" spans="2:55">
      <c r="B491" s="963"/>
      <c r="F491" s="963"/>
      <c r="L491" s="963"/>
      <c r="AW491" s="963"/>
      <c r="AX491" s="963"/>
      <c r="AY491" s="963"/>
      <c r="BC491" s="963"/>
    </row>
    <row r="492" spans="2:55">
      <c r="B492" s="963"/>
      <c r="F492" s="963"/>
      <c r="L492" s="963"/>
      <c r="AW492" s="963"/>
      <c r="AX492" s="963"/>
      <c r="AY492" s="963"/>
      <c r="BC492" s="963"/>
    </row>
    <row r="493" spans="2:55">
      <c r="B493" s="963"/>
      <c r="F493" s="963"/>
      <c r="L493" s="963"/>
      <c r="AW493" s="963"/>
      <c r="AX493" s="963"/>
      <c r="AY493" s="963"/>
      <c r="BC493" s="963"/>
    </row>
    <row r="494" spans="2:55">
      <c r="B494" s="963"/>
      <c r="F494" s="963"/>
      <c r="L494" s="963"/>
      <c r="AW494" s="963"/>
      <c r="AX494" s="963"/>
      <c r="AY494" s="963"/>
      <c r="BC494" s="963"/>
    </row>
    <row r="495" spans="2:55">
      <c r="B495" s="963"/>
      <c r="F495" s="963"/>
      <c r="L495" s="963"/>
      <c r="AW495" s="963"/>
      <c r="AX495" s="963"/>
      <c r="AY495" s="963"/>
      <c r="BC495" s="963"/>
    </row>
    <row r="496" spans="2:55">
      <c r="B496" s="963"/>
      <c r="F496" s="963"/>
      <c r="L496" s="963"/>
      <c r="AW496" s="963"/>
      <c r="AX496" s="963"/>
      <c r="AY496" s="963"/>
      <c r="BC496" s="963"/>
    </row>
    <row r="497" spans="2:55">
      <c r="B497" s="963"/>
      <c r="F497" s="963"/>
      <c r="L497" s="963"/>
      <c r="AW497" s="963"/>
      <c r="AX497" s="963"/>
      <c r="AY497" s="963"/>
      <c r="BC497" s="963"/>
    </row>
    <row r="498" spans="2:55">
      <c r="B498" s="963"/>
      <c r="F498" s="963"/>
      <c r="L498" s="963"/>
      <c r="AW498" s="963"/>
      <c r="AX498" s="963"/>
      <c r="AY498" s="963"/>
      <c r="BC498" s="963"/>
    </row>
    <row r="499" spans="2:55">
      <c r="B499" s="963"/>
      <c r="F499" s="963"/>
      <c r="L499" s="963"/>
      <c r="AW499" s="963"/>
      <c r="AX499" s="963"/>
      <c r="AY499" s="963"/>
      <c r="BC499" s="963"/>
    </row>
    <row r="500" spans="2:55">
      <c r="B500" s="963"/>
      <c r="F500" s="963"/>
      <c r="L500" s="963"/>
      <c r="AW500" s="963"/>
      <c r="AX500" s="963"/>
      <c r="AY500" s="963"/>
      <c r="BC500" s="963"/>
    </row>
    <row r="501" spans="2:55">
      <c r="B501" s="963"/>
      <c r="F501" s="963"/>
      <c r="L501" s="963"/>
      <c r="AW501" s="963"/>
      <c r="AX501" s="963"/>
      <c r="AY501" s="963"/>
      <c r="BC501" s="963"/>
    </row>
    <row r="502" spans="2:55">
      <c r="B502" s="963"/>
      <c r="F502" s="963"/>
      <c r="L502" s="963"/>
      <c r="AW502" s="963"/>
      <c r="AX502" s="963"/>
      <c r="AY502" s="963"/>
      <c r="BC502" s="963"/>
    </row>
    <row r="503" spans="2:55">
      <c r="B503" s="963"/>
      <c r="F503" s="963"/>
      <c r="L503" s="963"/>
      <c r="AW503" s="963"/>
      <c r="AX503" s="963"/>
      <c r="AY503" s="963"/>
      <c r="BC503" s="963"/>
    </row>
    <row r="504" spans="2:55">
      <c r="B504" s="963"/>
      <c r="F504" s="963"/>
      <c r="L504" s="963"/>
      <c r="AW504" s="963"/>
      <c r="AX504" s="963"/>
      <c r="AY504" s="963"/>
      <c r="BC504" s="963"/>
    </row>
    <row r="505" spans="2:55">
      <c r="B505" s="963"/>
      <c r="F505" s="963"/>
      <c r="L505" s="963"/>
      <c r="AW505" s="963"/>
      <c r="AX505" s="963"/>
      <c r="AY505" s="963"/>
      <c r="BC505" s="963"/>
    </row>
    <row r="506" spans="2:55">
      <c r="B506" s="963"/>
      <c r="F506" s="963"/>
      <c r="L506" s="963"/>
      <c r="AW506" s="963"/>
      <c r="AX506" s="963"/>
      <c r="AY506" s="963"/>
      <c r="BC506" s="963"/>
    </row>
    <row r="507" spans="2:55">
      <c r="B507" s="963"/>
      <c r="F507" s="963"/>
      <c r="L507" s="963"/>
      <c r="AW507" s="963"/>
      <c r="AX507" s="963"/>
      <c r="AY507" s="963"/>
      <c r="BC507" s="963"/>
    </row>
    <row r="508" spans="2:55">
      <c r="B508" s="963"/>
      <c r="F508" s="963"/>
      <c r="L508" s="963"/>
      <c r="AW508" s="963"/>
      <c r="AX508" s="963"/>
      <c r="AY508" s="963"/>
      <c r="BC508" s="963"/>
    </row>
    <row r="509" spans="2:55">
      <c r="B509" s="963"/>
      <c r="F509" s="963"/>
      <c r="L509" s="963"/>
      <c r="AW509" s="963"/>
      <c r="AX509" s="963"/>
      <c r="AY509" s="963"/>
      <c r="BC509" s="963"/>
    </row>
    <row r="510" spans="2:55">
      <c r="B510" s="963"/>
      <c r="F510" s="963"/>
      <c r="L510" s="963"/>
      <c r="AW510" s="963"/>
      <c r="AX510" s="963"/>
      <c r="AY510" s="963"/>
      <c r="BC510" s="963"/>
    </row>
    <row r="511" spans="2:55">
      <c r="B511" s="963"/>
      <c r="F511" s="963"/>
      <c r="L511" s="963"/>
      <c r="AW511" s="963"/>
      <c r="AX511" s="963"/>
      <c r="AY511" s="963"/>
      <c r="BC511" s="963"/>
    </row>
    <row r="512" spans="2:55">
      <c r="B512" s="963"/>
      <c r="F512" s="963"/>
      <c r="L512" s="963"/>
      <c r="AW512" s="963"/>
      <c r="AX512" s="963"/>
      <c r="AY512" s="963"/>
      <c r="BC512" s="963"/>
    </row>
    <row r="513" spans="2:55">
      <c r="B513" s="963"/>
      <c r="F513" s="963"/>
      <c r="L513" s="963"/>
      <c r="AW513" s="963"/>
      <c r="AX513" s="963"/>
      <c r="AY513" s="963"/>
      <c r="BC513" s="963"/>
    </row>
    <row r="514" spans="2:55">
      <c r="B514" s="963"/>
      <c r="F514" s="963"/>
      <c r="L514" s="963"/>
      <c r="AW514" s="963"/>
      <c r="AX514" s="963"/>
      <c r="AY514" s="963"/>
      <c r="BC514" s="963"/>
    </row>
    <row r="515" spans="2:55">
      <c r="B515" s="963"/>
      <c r="F515" s="963"/>
      <c r="L515" s="963"/>
      <c r="AW515" s="963"/>
      <c r="AX515" s="963"/>
      <c r="AY515" s="963"/>
      <c r="BC515" s="963"/>
    </row>
    <row r="516" spans="2:55">
      <c r="B516" s="963"/>
      <c r="F516" s="963"/>
      <c r="L516" s="963"/>
      <c r="AW516" s="963"/>
      <c r="AX516" s="963"/>
      <c r="AY516" s="963"/>
      <c r="BC516" s="963"/>
    </row>
    <row r="517" spans="2:55">
      <c r="B517" s="963"/>
      <c r="F517" s="963"/>
      <c r="L517" s="963"/>
      <c r="AW517" s="963"/>
      <c r="AX517" s="963"/>
      <c r="AY517" s="963"/>
      <c r="BC517" s="963"/>
    </row>
    <row r="518" spans="2:55">
      <c r="B518" s="963"/>
      <c r="F518" s="963"/>
      <c r="L518" s="963"/>
      <c r="AW518" s="963"/>
      <c r="AX518" s="963"/>
      <c r="AY518" s="963"/>
      <c r="BC518" s="963"/>
    </row>
    <row r="519" spans="2:55">
      <c r="B519" s="963"/>
      <c r="F519" s="963"/>
      <c r="L519" s="963"/>
      <c r="AW519" s="963"/>
      <c r="AX519" s="963"/>
      <c r="AY519" s="963"/>
      <c r="BC519" s="963"/>
    </row>
    <row r="520" spans="2:55">
      <c r="B520" s="963"/>
      <c r="F520" s="963"/>
      <c r="L520" s="963"/>
      <c r="AW520" s="963"/>
      <c r="AX520" s="963"/>
      <c r="AY520" s="963"/>
      <c r="BC520" s="963"/>
    </row>
    <row r="521" spans="2:55">
      <c r="B521" s="963"/>
      <c r="F521" s="963"/>
      <c r="L521" s="963"/>
      <c r="AW521" s="963"/>
      <c r="AX521" s="963"/>
      <c r="AY521" s="963"/>
      <c r="BC521" s="963"/>
    </row>
    <row r="522" spans="2:55">
      <c r="B522" s="963"/>
      <c r="F522" s="963"/>
      <c r="L522" s="963"/>
      <c r="AW522" s="963"/>
      <c r="AX522" s="963"/>
      <c r="AY522" s="963"/>
      <c r="BC522" s="963"/>
    </row>
  </sheetData>
  <sheetProtection algorithmName="SHA-512" hashValue="+NhNtGfAdz6xzxPuceFa6+BRL/q9/he5pDxaRDG1A+4I1yEGI6YGlpy7IDtOXGHZKgXxfzx8qN6d9qpzF/Z2tA==" saltValue="fg+5WiEfzscF4PGTxNU8aA==" spinCount="100000" sheet="1" objects="1" scenarios="1"/>
  <dataValidations count="1">
    <dataValidation type="list" allowBlank="1" showInputMessage="1" showErrorMessage="1" sqref="E4">
      <formula1>"[Contribution Total],&lt;Entity Curr Total&gt;"</formula1>
    </dataValidation>
  </dataValidation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Y960"/>
  <sheetViews>
    <sheetView zoomScaleNormal="100" workbookViewId="0">
      <pane ySplit="3" topLeftCell="A430" activePane="bottomLeft" state="frozen"/>
      <selection activeCell="N18" sqref="N18"/>
      <selection pane="bottomLeft" activeCell="N18" sqref="N18"/>
    </sheetView>
  </sheetViews>
  <sheetFormatPr defaultColWidth="9.140625" defaultRowHeight="12.75"/>
  <cols>
    <col min="1" max="1" width="43.5703125" style="1099" customWidth="1"/>
    <col min="2" max="2" width="14" style="1099" customWidth="1"/>
    <col min="3" max="3" width="21" style="1099" hidden="1" customWidth="1"/>
    <col min="4" max="4" width="48.7109375" style="1099" hidden="1" customWidth="1"/>
    <col min="5" max="6" width="19.42578125" style="1100" hidden="1" customWidth="1"/>
    <col min="7" max="7" width="52.28515625" style="1099" hidden="1" customWidth="1"/>
    <col min="8" max="8" width="24.5703125" style="1101" hidden="1" customWidth="1"/>
    <col min="9" max="9" width="49.42578125" style="1102" hidden="1" customWidth="1"/>
    <col min="10" max="10" width="14" style="1099" hidden="1" customWidth="1"/>
    <col min="11" max="11" width="54.28515625" style="1099" hidden="1" customWidth="1"/>
    <col min="12" max="12" width="13.140625" style="1099" customWidth="1"/>
    <col min="13" max="13" width="23.42578125" style="1099" customWidth="1"/>
    <col min="14" max="14" width="16.5703125" style="1100" customWidth="1"/>
    <col min="15" max="15" width="8.42578125" style="1099" customWidth="1"/>
    <col min="16" max="16" width="15" style="1104" customWidth="1"/>
    <col min="17" max="17" width="10.28515625" style="1100" customWidth="1"/>
    <col min="18" max="18" width="12.5703125" style="1100" customWidth="1"/>
    <col min="19" max="19" width="14.28515625" style="1100" bestFit="1" customWidth="1"/>
    <col min="20" max="20" width="13.140625" style="1105" customWidth="1"/>
    <col min="21" max="21" width="9.140625" style="1106"/>
    <col min="22" max="22" width="14.5703125" customWidth="1"/>
    <col min="23" max="23" width="18.28515625" style="1106" bestFit="1" customWidth="1"/>
    <col min="24" max="24" width="11.28515625" style="1106" bestFit="1" customWidth="1"/>
    <col min="25" max="16384" width="9.140625" style="1106"/>
  </cols>
  <sheetData>
    <row r="1" spans="1:23">
      <c r="A1" s="1099" t="s">
        <v>2080</v>
      </c>
      <c r="O1" s="1103" t="s">
        <v>2081</v>
      </c>
      <c r="S1" s="1100">
        <v>1000</v>
      </c>
    </row>
    <row r="2" spans="1:23" ht="15" thickBot="1">
      <c r="A2" s="1099" t="e">
        <f>'Form 2A'!E5</f>
        <v>#N/A</v>
      </c>
      <c r="P2" s="1100"/>
      <c r="V2" s="1107" t="s">
        <v>2082</v>
      </c>
      <c r="W2" s="1108" t="s">
        <v>2082</v>
      </c>
    </row>
    <row r="3" spans="1:23" ht="77.25" thickBot="1">
      <c r="A3" s="1109" t="s">
        <v>2083</v>
      </c>
      <c r="B3" s="1109" t="s">
        <v>1288</v>
      </c>
      <c r="C3" s="1110" t="s">
        <v>2084</v>
      </c>
      <c r="D3" s="1110" t="s">
        <v>2085</v>
      </c>
      <c r="E3" s="1111" t="s">
        <v>2086</v>
      </c>
      <c r="F3" s="1111" t="s">
        <v>1189</v>
      </c>
      <c r="G3" s="1110" t="s">
        <v>2087</v>
      </c>
      <c r="H3" s="1112" t="s">
        <v>2088</v>
      </c>
      <c r="I3" s="1112" t="s">
        <v>2087</v>
      </c>
      <c r="J3" s="1113" t="s">
        <v>167</v>
      </c>
      <c r="K3" s="1113" t="s">
        <v>2089</v>
      </c>
      <c r="L3" s="1114" t="s">
        <v>2090</v>
      </c>
      <c r="M3" s="1115" t="s">
        <v>2087</v>
      </c>
      <c r="N3" s="1114" t="s">
        <v>2091</v>
      </c>
      <c r="O3" s="1116" t="s">
        <v>2092</v>
      </c>
      <c r="P3" s="1117" t="s">
        <v>2093</v>
      </c>
      <c r="Q3" s="1116" t="s">
        <v>2094</v>
      </c>
      <c r="R3" s="1116" t="s">
        <v>2095</v>
      </c>
      <c r="S3" s="1118" t="s">
        <v>2096</v>
      </c>
      <c r="T3" s="1118" t="s">
        <v>2096</v>
      </c>
      <c r="V3" s="1118" t="s">
        <v>2097</v>
      </c>
      <c r="W3" s="1118" t="s">
        <v>2098</v>
      </c>
    </row>
    <row r="4" spans="1:23">
      <c r="A4" s="1119"/>
      <c r="B4" s="1120"/>
      <c r="C4" s="1120"/>
      <c r="D4" s="1120"/>
      <c r="E4" s="1120"/>
      <c r="F4" s="1120"/>
      <c r="G4" s="1120"/>
      <c r="H4" s="1121"/>
      <c r="I4" s="1122"/>
      <c r="J4" s="1120"/>
      <c r="K4" s="1120"/>
      <c r="L4" s="1119"/>
      <c r="M4" s="1119"/>
      <c r="N4" s="1120"/>
      <c r="O4" s="1119"/>
      <c r="P4" s="1123"/>
      <c r="Q4" s="1120"/>
      <c r="R4" s="1120"/>
      <c r="S4" s="1120"/>
      <c r="T4" s="1124"/>
      <c r="W4" s="1125"/>
    </row>
    <row r="5" spans="1:23">
      <c r="A5" s="1126" t="s">
        <v>2099</v>
      </c>
      <c r="B5" s="1127"/>
      <c r="C5" s="1127"/>
      <c r="D5" s="1127"/>
      <c r="E5" s="1109"/>
      <c r="F5" s="1109"/>
      <c r="G5" s="1127"/>
      <c r="H5" s="1128"/>
      <c r="I5" s="1129"/>
      <c r="J5" s="1127"/>
      <c r="K5" s="1127"/>
      <c r="L5" s="1127"/>
      <c r="M5" s="1127"/>
      <c r="N5" s="1109"/>
      <c r="O5" s="1127"/>
      <c r="P5" s="1130"/>
      <c r="Q5" s="1109"/>
      <c r="R5" s="1109"/>
      <c r="S5" s="1131">
        <f>SUM(S6:S178)</f>
        <v>249209439.84000003</v>
      </c>
      <c r="T5" s="1131">
        <f>SUM(T6:T178)</f>
        <v>249209.43984000004</v>
      </c>
      <c r="V5" t="b">
        <f>T5='Form 2B'!C36</f>
        <v>1</v>
      </c>
      <c r="W5" s="1125"/>
    </row>
    <row r="6" spans="1:23" ht="12.75" customHeight="1">
      <c r="A6" s="1099" t="s">
        <v>2100</v>
      </c>
      <c r="B6" s="1099" t="s">
        <v>2101</v>
      </c>
      <c r="C6" s="1132">
        <v>475025</v>
      </c>
      <c r="D6" s="1133" t="s">
        <v>2102</v>
      </c>
      <c r="E6" s="1100" t="s">
        <v>2103</v>
      </c>
      <c r="G6" s="1132" t="s">
        <v>1941</v>
      </c>
      <c r="H6" s="1101" t="s">
        <v>2104</v>
      </c>
      <c r="I6" s="1134" t="s">
        <v>2105</v>
      </c>
      <c r="J6" s="1132" t="str">
        <f>IF(E6=H6,"Ok","No Match")</f>
        <v>No Match</v>
      </c>
      <c r="K6" s="1133" t="s">
        <v>2106</v>
      </c>
      <c r="L6" s="1132" t="s">
        <v>1897</v>
      </c>
      <c r="M6" s="1134" t="s">
        <v>2107</v>
      </c>
      <c r="N6" s="1135"/>
      <c r="O6" s="1099">
        <f>+'Form 2B'!A44</f>
        <v>0</v>
      </c>
      <c r="P6" s="1136" t="e">
        <f>VLOOKUP($O6,ICP!$A:$B,2,FALSE)</f>
        <v>#N/A</v>
      </c>
      <c r="R6" s="1100" t="s">
        <v>2108</v>
      </c>
      <c r="S6" s="1137">
        <f>+T6*$S$1</f>
        <v>0</v>
      </c>
      <c r="T6" s="1138">
        <f>+'Form 2B'!C44</f>
        <v>0</v>
      </c>
    </row>
    <row r="7" spans="1:23" ht="12.75" customHeight="1">
      <c r="A7" s="1099" t="s">
        <v>2100</v>
      </c>
      <c r="B7" s="1099" t="s">
        <v>2101</v>
      </c>
      <c r="C7" s="1132">
        <v>475025</v>
      </c>
      <c r="D7" s="1133" t="s">
        <v>2102</v>
      </c>
      <c r="E7" s="1100" t="s">
        <v>2103</v>
      </c>
      <c r="G7" s="1132" t="s">
        <v>1941</v>
      </c>
      <c r="H7" s="1101" t="s">
        <v>2104</v>
      </c>
      <c r="I7" s="1134" t="s">
        <v>2105</v>
      </c>
      <c r="J7" s="1132" t="str">
        <f t="shared" ref="J7:J70" si="0">IF(E7=H7,"Ok","No Match")</f>
        <v>No Match</v>
      </c>
      <c r="K7" s="1133" t="s">
        <v>2106</v>
      </c>
      <c r="L7" s="1132" t="s">
        <v>1897</v>
      </c>
      <c r="M7" s="1134" t="s">
        <v>2107</v>
      </c>
      <c r="N7" s="1135"/>
      <c r="O7" s="1099">
        <f>+'Form 2B'!A45</f>
        <v>0</v>
      </c>
      <c r="P7" s="1136" t="e">
        <f>VLOOKUP($O7,ICP!$A:$B,2,FALSE)</f>
        <v>#N/A</v>
      </c>
      <c r="R7" s="1100" t="s">
        <v>2108</v>
      </c>
      <c r="S7" s="1137">
        <f t="shared" ref="S7:S70" si="1">+T7*$S$1</f>
        <v>0</v>
      </c>
      <c r="T7" s="1138">
        <f>+'Form 2B'!C45</f>
        <v>0</v>
      </c>
    </row>
    <row r="8" spans="1:23" ht="12.75" customHeight="1">
      <c r="A8" s="1099" t="s">
        <v>2100</v>
      </c>
      <c r="B8" s="1099" t="s">
        <v>2101</v>
      </c>
      <c r="C8" s="1132">
        <v>475025</v>
      </c>
      <c r="D8" s="1133" t="s">
        <v>2102</v>
      </c>
      <c r="E8" s="1100" t="s">
        <v>2103</v>
      </c>
      <c r="G8" s="1132" t="s">
        <v>1941</v>
      </c>
      <c r="H8" s="1101" t="s">
        <v>2104</v>
      </c>
      <c r="I8" s="1134" t="s">
        <v>2105</v>
      </c>
      <c r="J8" s="1132" t="str">
        <f t="shared" si="0"/>
        <v>No Match</v>
      </c>
      <c r="K8" s="1133" t="s">
        <v>2106</v>
      </c>
      <c r="L8" s="1132" t="s">
        <v>1897</v>
      </c>
      <c r="M8" s="1134" t="s">
        <v>2107</v>
      </c>
      <c r="N8" s="1135"/>
      <c r="O8" s="1099">
        <f>+'Form 2B'!A46</f>
        <v>0</v>
      </c>
      <c r="P8" s="1136" t="e">
        <f>VLOOKUP($O8,ICP!$A:$B,2,FALSE)</f>
        <v>#N/A</v>
      </c>
      <c r="R8" s="1100" t="s">
        <v>2108</v>
      </c>
      <c r="S8" s="1137">
        <f t="shared" si="1"/>
        <v>0</v>
      </c>
      <c r="T8" s="1138">
        <f>+'Form 2B'!C46</f>
        <v>0</v>
      </c>
    </row>
    <row r="9" spans="1:23" ht="12.75" customHeight="1">
      <c r="A9" s="1099" t="s">
        <v>2100</v>
      </c>
      <c r="B9" s="1099" t="s">
        <v>2101</v>
      </c>
      <c r="C9" s="1132">
        <v>475025</v>
      </c>
      <c r="D9" s="1133" t="s">
        <v>2102</v>
      </c>
      <c r="E9" s="1100" t="s">
        <v>2103</v>
      </c>
      <c r="G9" s="1132" t="s">
        <v>1941</v>
      </c>
      <c r="H9" s="1101" t="s">
        <v>2104</v>
      </c>
      <c r="I9" s="1134" t="s">
        <v>2105</v>
      </c>
      <c r="J9" s="1132" t="str">
        <f t="shared" si="0"/>
        <v>No Match</v>
      </c>
      <c r="K9" s="1133" t="s">
        <v>2106</v>
      </c>
      <c r="L9" s="1132" t="s">
        <v>1897</v>
      </c>
      <c r="M9" s="1134" t="s">
        <v>2107</v>
      </c>
      <c r="N9" s="1135"/>
      <c r="O9" s="1099">
        <f>+'Form 2B'!A47</f>
        <v>0</v>
      </c>
      <c r="P9" s="1136" t="e">
        <f>VLOOKUP($O9,ICP!$A:$B,2,FALSE)</f>
        <v>#N/A</v>
      </c>
      <c r="R9" s="1100" t="s">
        <v>2108</v>
      </c>
      <c r="S9" s="1137">
        <f t="shared" si="1"/>
        <v>0</v>
      </c>
      <c r="T9" s="1138">
        <f>+'Form 2B'!C47</f>
        <v>0</v>
      </c>
    </row>
    <row r="10" spans="1:23" ht="12.75" customHeight="1">
      <c r="A10" s="1099" t="s">
        <v>2100</v>
      </c>
      <c r="B10" s="1099" t="s">
        <v>2101</v>
      </c>
      <c r="C10" s="1132">
        <v>475025</v>
      </c>
      <c r="D10" s="1133" t="s">
        <v>2102</v>
      </c>
      <c r="E10" s="1100" t="s">
        <v>2103</v>
      </c>
      <c r="G10" s="1132" t="s">
        <v>1941</v>
      </c>
      <c r="H10" s="1101" t="s">
        <v>2104</v>
      </c>
      <c r="I10" s="1134" t="s">
        <v>2105</v>
      </c>
      <c r="J10" s="1132" t="str">
        <f t="shared" si="0"/>
        <v>No Match</v>
      </c>
      <c r="K10" s="1133" t="s">
        <v>2106</v>
      </c>
      <c r="L10" s="1132" t="s">
        <v>1897</v>
      </c>
      <c r="M10" s="1134" t="s">
        <v>2107</v>
      </c>
      <c r="N10" s="1135"/>
      <c r="O10" s="1099">
        <f>+'Form 2B'!A48</f>
        <v>0</v>
      </c>
      <c r="P10" s="1136" t="e">
        <f>VLOOKUP($O10,ICP!$A:$B,2,FALSE)</f>
        <v>#N/A</v>
      </c>
      <c r="R10" s="1100" t="s">
        <v>2108</v>
      </c>
      <c r="S10" s="1137">
        <f t="shared" si="1"/>
        <v>0</v>
      </c>
      <c r="T10" s="1138">
        <f>+'Form 2B'!C48</f>
        <v>0</v>
      </c>
    </row>
    <row r="11" spans="1:23" ht="12.75" customHeight="1">
      <c r="A11" s="1099" t="s">
        <v>2100</v>
      </c>
      <c r="B11" s="1099" t="s">
        <v>2101</v>
      </c>
      <c r="C11" s="1132">
        <v>475025</v>
      </c>
      <c r="D11" s="1133" t="s">
        <v>2102</v>
      </c>
      <c r="E11" s="1100" t="s">
        <v>2103</v>
      </c>
      <c r="G11" s="1132" t="s">
        <v>1941</v>
      </c>
      <c r="H11" s="1101" t="s">
        <v>2104</v>
      </c>
      <c r="I11" s="1134" t="s">
        <v>2105</v>
      </c>
      <c r="J11" s="1132" t="str">
        <f t="shared" si="0"/>
        <v>No Match</v>
      </c>
      <c r="K11" s="1133" t="s">
        <v>2106</v>
      </c>
      <c r="L11" s="1132" t="s">
        <v>1897</v>
      </c>
      <c r="M11" s="1134" t="s">
        <v>2107</v>
      </c>
      <c r="N11" s="1135"/>
      <c r="O11" s="1099">
        <f>+'Form 2B'!A49</f>
        <v>0</v>
      </c>
      <c r="P11" s="1136" t="e">
        <f>VLOOKUP($O11,ICP!$A:$B,2,FALSE)</f>
        <v>#N/A</v>
      </c>
      <c r="R11" s="1100" t="s">
        <v>2108</v>
      </c>
      <c r="S11" s="1137">
        <f t="shared" si="1"/>
        <v>0</v>
      </c>
      <c r="T11" s="1138">
        <f>+'Form 2B'!C49</f>
        <v>0</v>
      </c>
    </row>
    <row r="12" spans="1:23" ht="12.75" customHeight="1">
      <c r="A12" s="1099" t="s">
        <v>2100</v>
      </c>
      <c r="B12" s="1099" t="s">
        <v>2101</v>
      </c>
      <c r="C12" s="1132">
        <v>475025</v>
      </c>
      <c r="D12" s="1133" t="s">
        <v>2102</v>
      </c>
      <c r="E12" s="1100" t="s">
        <v>2103</v>
      </c>
      <c r="G12" s="1132" t="s">
        <v>1941</v>
      </c>
      <c r="H12" s="1101" t="s">
        <v>2104</v>
      </c>
      <c r="I12" s="1134" t="s">
        <v>2105</v>
      </c>
      <c r="J12" s="1132" t="str">
        <f t="shared" si="0"/>
        <v>No Match</v>
      </c>
      <c r="K12" s="1133" t="s">
        <v>2106</v>
      </c>
      <c r="L12" s="1132" t="s">
        <v>1897</v>
      </c>
      <c r="M12" s="1134" t="s">
        <v>2107</v>
      </c>
      <c r="N12" s="1135"/>
      <c r="O12" s="1099">
        <f>+'Form 2B'!A50</f>
        <v>0</v>
      </c>
      <c r="P12" s="1136" t="e">
        <f>VLOOKUP($O12,ICP!$A:$B,2,FALSE)</f>
        <v>#N/A</v>
      </c>
      <c r="R12" s="1100" t="s">
        <v>2108</v>
      </c>
      <c r="S12" s="1137">
        <f t="shared" si="1"/>
        <v>0</v>
      </c>
      <c r="T12" s="1138">
        <f>+'Form 2B'!C50</f>
        <v>0</v>
      </c>
    </row>
    <row r="13" spans="1:23" ht="12.75" customHeight="1">
      <c r="A13" s="1099" t="s">
        <v>2100</v>
      </c>
      <c r="B13" s="1099" t="s">
        <v>2101</v>
      </c>
      <c r="C13" s="1132">
        <v>475025</v>
      </c>
      <c r="D13" s="1133" t="s">
        <v>2102</v>
      </c>
      <c r="E13" s="1100" t="s">
        <v>2103</v>
      </c>
      <c r="G13" s="1132" t="s">
        <v>1941</v>
      </c>
      <c r="H13" s="1101" t="s">
        <v>2104</v>
      </c>
      <c r="I13" s="1134" t="s">
        <v>2105</v>
      </c>
      <c r="J13" s="1132" t="str">
        <f t="shared" si="0"/>
        <v>No Match</v>
      </c>
      <c r="K13" s="1133" t="s">
        <v>2106</v>
      </c>
      <c r="L13" s="1132" t="s">
        <v>1897</v>
      </c>
      <c r="M13" s="1134" t="s">
        <v>2107</v>
      </c>
      <c r="N13" s="1135"/>
      <c r="O13" s="1099">
        <f>+'Form 2B'!A51</f>
        <v>0</v>
      </c>
      <c r="P13" s="1136" t="e">
        <f>VLOOKUP($O13,ICP!$A:$B,2,FALSE)</f>
        <v>#N/A</v>
      </c>
      <c r="R13" s="1100" t="s">
        <v>2108</v>
      </c>
      <c r="S13" s="1137">
        <f t="shared" si="1"/>
        <v>0</v>
      </c>
      <c r="T13" s="1138">
        <f>+'Form 2B'!C51</f>
        <v>0</v>
      </c>
    </row>
    <row r="14" spans="1:23" ht="12.75" customHeight="1">
      <c r="A14" s="1099" t="s">
        <v>2100</v>
      </c>
      <c r="B14" s="1099" t="s">
        <v>2101</v>
      </c>
      <c r="C14" s="1132">
        <v>475025</v>
      </c>
      <c r="D14" s="1133" t="s">
        <v>2102</v>
      </c>
      <c r="E14" s="1100" t="s">
        <v>2103</v>
      </c>
      <c r="G14" s="1132" t="s">
        <v>1941</v>
      </c>
      <c r="H14" s="1101" t="s">
        <v>2104</v>
      </c>
      <c r="I14" s="1134" t="s">
        <v>2105</v>
      </c>
      <c r="J14" s="1132" t="str">
        <f t="shared" si="0"/>
        <v>No Match</v>
      </c>
      <c r="K14" s="1133" t="s">
        <v>2106</v>
      </c>
      <c r="L14" s="1132" t="s">
        <v>1897</v>
      </c>
      <c r="M14" s="1134" t="s">
        <v>2107</v>
      </c>
      <c r="N14" s="1135"/>
      <c r="O14" s="1099">
        <f>+'Form 2B'!A52</f>
        <v>0</v>
      </c>
      <c r="P14" s="1136" t="e">
        <f>VLOOKUP($O14,ICP!$A:$B,2,FALSE)</f>
        <v>#N/A</v>
      </c>
      <c r="R14" s="1100" t="s">
        <v>2108</v>
      </c>
      <c r="S14" s="1137">
        <f t="shared" si="1"/>
        <v>0</v>
      </c>
      <c r="T14" s="1138">
        <f>+'Form 2B'!C52</f>
        <v>0</v>
      </c>
    </row>
    <row r="15" spans="1:23" ht="12.75" customHeight="1">
      <c r="A15" s="1099" t="s">
        <v>2100</v>
      </c>
      <c r="B15" s="1099" t="s">
        <v>2101</v>
      </c>
      <c r="C15" s="1132">
        <v>475025</v>
      </c>
      <c r="D15" s="1133" t="s">
        <v>2102</v>
      </c>
      <c r="E15" s="1100" t="s">
        <v>2103</v>
      </c>
      <c r="G15" s="1132" t="s">
        <v>1941</v>
      </c>
      <c r="H15" s="1101" t="s">
        <v>2104</v>
      </c>
      <c r="I15" s="1134" t="s">
        <v>2105</v>
      </c>
      <c r="J15" s="1132" t="str">
        <f t="shared" si="0"/>
        <v>No Match</v>
      </c>
      <c r="K15" s="1133" t="s">
        <v>2106</v>
      </c>
      <c r="L15" s="1132" t="s">
        <v>1897</v>
      </c>
      <c r="M15" s="1134" t="s">
        <v>2107</v>
      </c>
      <c r="N15" s="1135"/>
      <c r="O15" s="1099">
        <f>+'Form 2B'!A53</f>
        <v>0</v>
      </c>
      <c r="P15" s="1136" t="e">
        <f>VLOOKUP($O15,ICP!$A:$B,2,FALSE)</f>
        <v>#N/A</v>
      </c>
      <c r="R15" s="1100" t="s">
        <v>2108</v>
      </c>
      <c r="S15" s="1137">
        <f t="shared" si="1"/>
        <v>0</v>
      </c>
      <c r="T15" s="1138">
        <f>+'Form 2B'!C53</f>
        <v>0</v>
      </c>
    </row>
    <row r="16" spans="1:23" ht="12.75" customHeight="1">
      <c r="A16" s="1099" t="s">
        <v>2100</v>
      </c>
      <c r="B16" s="1099" t="s">
        <v>2101</v>
      </c>
      <c r="C16" s="1132">
        <v>475025</v>
      </c>
      <c r="D16" s="1133" t="s">
        <v>2102</v>
      </c>
      <c r="E16" s="1100" t="s">
        <v>2103</v>
      </c>
      <c r="G16" s="1132" t="s">
        <v>1941</v>
      </c>
      <c r="H16" s="1101" t="s">
        <v>2104</v>
      </c>
      <c r="I16" s="1134" t="s">
        <v>2105</v>
      </c>
      <c r="J16" s="1132" t="str">
        <f t="shared" si="0"/>
        <v>No Match</v>
      </c>
      <c r="K16" s="1133" t="s">
        <v>2106</v>
      </c>
      <c r="L16" s="1132" t="s">
        <v>1897</v>
      </c>
      <c r="M16" s="1134" t="s">
        <v>2107</v>
      </c>
      <c r="N16" s="1135"/>
      <c r="O16" s="1099">
        <f>+'Form 2B'!A54</f>
        <v>0</v>
      </c>
      <c r="P16" s="1136" t="e">
        <f>VLOOKUP($O16,ICP!$A:$B,2,FALSE)</f>
        <v>#N/A</v>
      </c>
      <c r="R16" s="1100" t="s">
        <v>2108</v>
      </c>
      <c r="S16" s="1137">
        <f t="shared" si="1"/>
        <v>0</v>
      </c>
      <c r="T16" s="1138">
        <f>+'Form 2B'!C54</f>
        <v>0</v>
      </c>
    </row>
    <row r="17" spans="1:20" ht="12.75" customHeight="1">
      <c r="A17" s="1099" t="s">
        <v>2100</v>
      </c>
      <c r="B17" s="1099" t="s">
        <v>2101</v>
      </c>
      <c r="C17" s="1132">
        <v>475025</v>
      </c>
      <c r="D17" s="1133" t="s">
        <v>2102</v>
      </c>
      <c r="E17" s="1100" t="s">
        <v>2103</v>
      </c>
      <c r="G17" s="1132" t="s">
        <v>1941</v>
      </c>
      <c r="H17" s="1101" t="s">
        <v>2104</v>
      </c>
      <c r="I17" s="1134" t="s">
        <v>2105</v>
      </c>
      <c r="J17" s="1132" t="str">
        <f t="shared" si="0"/>
        <v>No Match</v>
      </c>
      <c r="K17" s="1133" t="s">
        <v>2106</v>
      </c>
      <c r="L17" s="1132" t="s">
        <v>1897</v>
      </c>
      <c r="M17" s="1134" t="s">
        <v>2107</v>
      </c>
      <c r="N17" s="1135"/>
      <c r="O17" s="1099">
        <f>+'Form 2B'!A55</f>
        <v>0</v>
      </c>
      <c r="P17" s="1136" t="e">
        <f>VLOOKUP($O17,ICP!$A:$B,2,FALSE)</f>
        <v>#N/A</v>
      </c>
      <c r="R17" s="1100" t="s">
        <v>2108</v>
      </c>
      <c r="S17" s="1137">
        <f t="shared" si="1"/>
        <v>0</v>
      </c>
      <c r="T17" s="1138">
        <f>+'Form 2B'!C55</f>
        <v>0</v>
      </c>
    </row>
    <row r="18" spans="1:20" ht="12.75" customHeight="1">
      <c r="A18" s="1099" t="s">
        <v>2100</v>
      </c>
      <c r="B18" s="1099" t="s">
        <v>2101</v>
      </c>
      <c r="C18" s="1132">
        <v>475025</v>
      </c>
      <c r="D18" s="1133" t="s">
        <v>2102</v>
      </c>
      <c r="E18" s="1100" t="s">
        <v>2103</v>
      </c>
      <c r="G18" s="1132" t="s">
        <v>1941</v>
      </c>
      <c r="H18" s="1101" t="s">
        <v>2104</v>
      </c>
      <c r="I18" s="1134" t="s">
        <v>2105</v>
      </c>
      <c r="J18" s="1132" t="str">
        <f t="shared" si="0"/>
        <v>No Match</v>
      </c>
      <c r="K18" s="1133" t="s">
        <v>2106</v>
      </c>
      <c r="L18" s="1132" t="s">
        <v>1897</v>
      </c>
      <c r="M18" s="1134" t="s">
        <v>2107</v>
      </c>
      <c r="N18" s="1135"/>
      <c r="O18" s="1099">
        <f>+'Form 2B'!A56</f>
        <v>0</v>
      </c>
      <c r="P18" s="1136" t="e">
        <f>VLOOKUP($O18,ICP!$A:$B,2,FALSE)</f>
        <v>#N/A</v>
      </c>
      <c r="R18" s="1100" t="s">
        <v>2108</v>
      </c>
      <c r="S18" s="1137">
        <f t="shared" si="1"/>
        <v>0</v>
      </c>
      <c r="T18" s="1138">
        <f>+'Form 2B'!C56</f>
        <v>0</v>
      </c>
    </row>
    <row r="19" spans="1:20" ht="12.75" customHeight="1">
      <c r="A19" s="1099" t="s">
        <v>2100</v>
      </c>
      <c r="B19" s="1099" t="s">
        <v>2101</v>
      </c>
      <c r="C19" s="1132">
        <v>475025</v>
      </c>
      <c r="D19" s="1133" t="s">
        <v>2102</v>
      </c>
      <c r="E19" s="1100" t="s">
        <v>2103</v>
      </c>
      <c r="G19" s="1132" t="s">
        <v>1941</v>
      </c>
      <c r="H19" s="1101" t="s">
        <v>2104</v>
      </c>
      <c r="I19" s="1134" t="s">
        <v>2105</v>
      </c>
      <c r="J19" s="1132" t="str">
        <f t="shared" si="0"/>
        <v>No Match</v>
      </c>
      <c r="K19" s="1133" t="s">
        <v>2106</v>
      </c>
      <c r="L19" s="1132" t="s">
        <v>1897</v>
      </c>
      <c r="M19" s="1134" t="s">
        <v>2107</v>
      </c>
      <c r="N19" s="1135"/>
      <c r="O19" s="1099">
        <f>+'Form 2B'!A57</f>
        <v>0</v>
      </c>
      <c r="P19" s="1136" t="e">
        <f>VLOOKUP($O19,ICP!$A:$B,2,FALSE)</f>
        <v>#N/A</v>
      </c>
      <c r="R19" s="1100" t="s">
        <v>2108</v>
      </c>
      <c r="S19" s="1137">
        <f t="shared" si="1"/>
        <v>0</v>
      </c>
      <c r="T19" s="1138">
        <f>+'Form 2B'!C57</f>
        <v>0</v>
      </c>
    </row>
    <row r="20" spans="1:20" ht="12.75" customHeight="1">
      <c r="A20" s="1099" t="s">
        <v>2100</v>
      </c>
      <c r="B20" s="1099" t="s">
        <v>2101</v>
      </c>
      <c r="C20" s="1132">
        <v>475025</v>
      </c>
      <c r="D20" s="1133" t="s">
        <v>2102</v>
      </c>
      <c r="E20" s="1100" t="s">
        <v>2103</v>
      </c>
      <c r="G20" s="1132" t="s">
        <v>1941</v>
      </c>
      <c r="H20" s="1101" t="s">
        <v>2104</v>
      </c>
      <c r="I20" s="1134" t="s">
        <v>2105</v>
      </c>
      <c r="J20" s="1132" t="str">
        <f t="shared" si="0"/>
        <v>No Match</v>
      </c>
      <c r="K20" s="1133" t="s">
        <v>2106</v>
      </c>
      <c r="L20" s="1132" t="s">
        <v>1897</v>
      </c>
      <c r="M20" s="1134" t="s">
        <v>2107</v>
      </c>
      <c r="N20" s="1135"/>
      <c r="O20" s="1099">
        <f>+'Form 2B'!A58</f>
        <v>0</v>
      </c>
      <c r="P20" s="1136" t="e">
        <f>VLOOKUP($O20,ICP!$A:$B,2,FALSE)</f>
        <v>#N/A</v>
      </c>
      <c r="R20" s="1100" t="s">
        <v>2108</v>
      </c>
      <c r="S20" s="1137">
        <f t="shared" si="1"/>
        <v>0</v>
      </c>
      <c r="T20" s="1138">
        <f>+'Form 2B'!C58</f>
        <v>0</v>
      </c>
    </row>
    <row r="21" spans="1:20" ht="12.75" customHeight="1">
      <c r="A21" s="1099" t="s">
        <v>2100</v>
      </c>
      <c r="B21" s="1099" t="s">
        <v>2101</v>
      </c>
      <c r="C21" s="1132">
        <v>475025</v>
      </c>
      <c r="D21" s="1133" t="s">
        <v>2102</v>
      </c>
      <c r="E21" s="1100" t="s">
        <v>2103</v>
      </c>
      <c r="G21" s="1132" t="s">
        <v>1941</v>
      </c>
      <c r="H21" s="1101" t="s">
        <v>2104</v>
      </c>
      <c r="I21" s="1134" t="s">
        <v>2105</v>
      </c>
      <c r="J21" s="1132" t="str">
        <f t="shared" si="0"/>
        <v>No Match</v>
      </c>
      <c r="K21" s="1133" t="s">
        <v>2106</v>
      </c>
      <c r="L21" s="1132" t="s">
        <v>1897</v>
      </c>
      <c r="M21" s="1134" t="s">
        <v>2107</v>
      </c>
      <c r="N21" s="1135"/>
      <c r="O21" s="1099">
        <f>+'Form 2B'!A59</f>
        <v>0</v>
      </c>
      <c r="P21" s="1136" t="e">
        <f>VLOOKUP($O21,ICP!$A:$B,2,FALSE)</f>
        <v>#N/A</v>
      </c>
      <c r="R21" s="1100" t="s">
        <v>2108</v>
      </c>
      <c r="S21" s="1137">
        <f t="shared" si="1"/>
        <v>0</v>
      </c>
      <c r="T21" s="1138">
        <f>+'Form 2B'!C59</f>
        <v>0</v>
      </c>
    </row>
    <row r="22" spans="1:20" ht="12.75" customHeight="1">
      <c r="A22" s="1099" t="s">
        <v>2100</v>
      </c>
      <c r="B22" s="1099" t="s">
        <v>2101</v>
      </c>
      <c r="C22" s="1132">
        <v>475025</v>
      </c>
      <c r="D22" s="1133" t="s">
        <v>2102</v>
      </c>
      <c r="E22" s="1100" t="s">
        <v>2103</v>
      </c>
      <c r="G22" s="1132" t="s">
        <v>1941</v>
      </c>
      <c r="H22" s="1101" t="s">
        <v>2104</v>
      </c>
      <c r="I22" s="1134" t="s">
        <v>2105</v>
      </c>
      <c r="J22" s="1132" t="str">
        <f t="shared" si="0"/>
        <v>No Match</v>
      </c>
      <c r="K22" s="1133" t="s">
        <v>2106</v>
      </c>
      <c r="L22" s="1132" t="s">
        <v>1897</v>
      </c>
      <c r="M22" s="1134" t="s">
        <v>2107</v>
      </c>
      <c r="N22" s="1135"/>
      <c r="O22" s="1099">
        <f>+'Form 2B'!A60</f>
        <v>0</v>
      </c>
      <c r="P22" s="1136" t="e">
        <f>VLOOKUP($O22,ICP!$A:$B,2,FALSE)</f>
        <v>#N/A</v>
      </c>
      <c r="R22" s="1100" t="s">
        <v>2108</v>
      </c>
      <c r="S22" s="1137">
        <f t="shared" si="1"/>
        <v>0</v>
      </c>
      <c r="T22" s="1138">
        <f>+'Form 2B'!C60</f>
        <v>0</v>
      </c>
    </row>
    <row r="23" spans="1:20" ht="12.75" customHeight="1">
      <c r="A23" s="1099" t="s">
        <v>2100</v>
      </c>
      <c r="B23" s="1099" t="s">
        <v>2101</v>
      </c>
      <c r="C23" s="1132">
        <v>475025</v>
      </c>
      <c r="D23" s="1133" t="s">
        <v>2102</v>
      </c>
      <c r="E23" s="1100" t="s">
        <v>2103</v>
      </c>
      <c r="G23" s="1132" t="s">
        <v>1941</v>
      </c>
      <c r="H23" s="1101" t="s">
        <v>2104</v>
      </c>
      <c r="I23" s="1134" t="s">
        <v>2105</v>
      </c>
      <c r="J23" s="1132" t="str">
        <f t="shared" si="0"/>
        <v>No Match</v>
      </c>
      <c r="K23" s="1133" t="s">
        <v>2106</v>
      </c>
      <c r="L23" s="1132" t="s">
        <v>1897</v>
      </c>
      <c r="M23" s="1134" t="s">
        <v>2107</v>
      </c>
      <c r="N23" s="1135"/>
      <c r="O23" s="1099">
        <f>+'Form 2B'!A61</f>
        <v>0</v>
      </c>
      <c r="P23" s="1136" t="e">
        <f>VLOOKUP($O23,ICP!$A:$B,2,FALSE)</f>
        <v>#N/A</v>
      </c>
      <c r="R23" s="1100" t="s">
        <v>2108</v>
      </c>
      <c r="S23" s="1137">
        <f t="shared" si="1"/>
        <v>0</v>
      </c>
      <c r="T23" s="1138">
        <f>+'Form 2B'!C61</f>
        <v>0</v>
      </c>
    </row>
    <row r="24" spans="1:20" ht="12.75" customHeight="1">
      <c r="A24" s="1099" t="s">
        <v>2100</v>
      </c>
      <c r="B24" s="1099" t="s">
        <v>2101</v>
      </c>
      <c r="C24" s="1132">
        <v>475025</v>
      </c>
      <c r="D24" s="1133" t="s">
        <v>2102</v>
      </c>
      <c r="E24" s="1100" t="s">
        <v>2103</v>
      </c>
      <c r="G24" s="1132" t="s">
        <v>1941</v>
      </c>
      <c r="H24" s="1101" t="s">
        <v>2104</v>
      </c>
      <c r="I24" s="1134" t="s">
        <v>2105</v>
      </c>
      <c r="J24" s="1132" t="str">
        <f t="shared" si="0"/>
        <v>No Match</v>
      </c>
      <c r="K24" s="1133" t="s">
        <v>2106</v>
      </c>
      <c r="L24" s="1132" t="s">
        <v>1897</v>
      </c>
      <c r="M24" s="1134" t="s">
        <v>2107</v>
      </c>
      <c r="N24" s="1135"/>
      <c r="O24" s="1099">
        <f>+'Form 2B'!A62</f>
        <v>0</v>
      </c>
      <c r="P24" s="1136" t="e">
        <f>VLOOKUP($O24,ICP!$A:$B,2,FALSE)</f>
        <v>#N/A</v>
      </c>
      <c r="R24" s="1100" t="s">
        <v>2108</v>
      </c>
      <c r="S24" s="1137">
        <f t="shared" si="1"/>
        <v>0</v>
      </c>
      <c r="T24" s="1138">
        <f>+'Form 2B'!C62</f>
        <v>0</v>
      </c>
    </row>
    <row r="25" spans="1:20" ht="12.75" customHeight="1">
      <c r="A25" s="1099" t="s">
        <v>2100</v>
      </c>
      <c r="B25" s="1099" t="s">
        <v>2101</v>
      </c>
      <c r="C25" s="1132">
        <v>475025</v>
      </c>
      <c r="D25" s="1133" t="s">
        <v>2102</v>
      </c>
      <c r="E25" s="1100" t="s">
        <v>2103</v>
      </c>
      <c r="G25" s="1132" t="s">
        <v>1941</v>
      </c>
      <c r="H25" s="1101" t="s">
        <v>2104</v>
      </c>
      <c r="I25" s="1134" t="s">
        <v>2105</v>
      </c>
      <c r="J25" s="1132" t="str">
        <f t="shared" si="0"/>
        <v>No Match</v>
      </c>
      <c r="K25" s="1133" t="s">
        <v>2106</v>
      </c>
      <c r="L25" s="1132" t="s">
        <v>1897</v>
      </c>
      <c r="M25" s="1134" t="s">
        <v>2107</v>
      </c>
      <c r="N25" s="1135"/>
      <c r="O25" s="1099">
        <f>+'Form 2B'!A63</f>
        <v>0</v>
      </c>
      <c r="P25" s="1136" t="e">
        <f>VLOOKUP($O25,ICP!$A:$B,2,FALSE)</f>
        <v>#N/A</v>
      </c>
      <c r="R25" s="1100" t="s">
        <v>2108</v>
      </c>
      <c r="S25" s="1137">
        <f t="shared" si="1"/>
        <v>0</v>
      </c>
      <c r="T25" s="1138">
        <f>+'Form 2B'!C63</f>
        <v>0</v>
      </c>
    </row>
    <row r="26" spans="1:20">
      <c r="A26" s="1099" t="s">
        <v>15</v>
      </c>
      <c r="B26" s="1099">
        <v>416000</v>
      </c>
      <c r="C26" s="1132">
        <v>416005</v>
      </c>
      <c r="D26" s="1132" t="s">
        <v>2109</v>
      </c>
      <c r="E26" s="1139">
        <v>401999</v>
      </c>
      <c r="F26" s="1139"/>
      <c r="G26" s="1132" t="s">
        <v>1845</v>
      </c>
      <c r="H26" s="1101">
        <v>401999</v>
      </c>
      <c r="I26" s="1132" t="s">
        <v>1845</v>
      </c>
      <c r="J26" s="1132" t="str">
        <f t="shared" si="0"/>
        <v>Ok</v>
      </c>
      <c r="L26" s="1140">
        <v>401999</v>
      </c>
      <c r="M26" s="1132" t="s">
        <v>1845</v>
      </c>
      <c r="N26" s="1141"/>
      <c r="O26" s="1142"/>
      <c r="P26" s="1143"/>
      <c r="Q26" s="1144"/>
      <c r="R26" s="1100" t="s">
        <v>2110</v>
      </c>
      <c r="S26" s="1137">
        <f t="shared" si="1"/>
        <v>0</v>
      </c>
      <c r="T26" s="1138">
        <f>'Form 2B'!C11</f>
        <v>0</v>
      </c>
    </row>
    <row r="27" spans="1:20">
      <c r="A27" s="1099" t="s">
        <v>8</v>
      </c>
      <c r="B27" s="1099">
        <v>422100</v>
      </c>
      <c r="C27" s="1132">
        <v>422305</v>
      </c>
      <c r="D27" s="1132" t="s">
        <v>2111</v>
      </c>
      <c r="E27" s="1100">
        <v>409199</v>
      </c>
      <c r="G27" s="1099" t="s">
        <v>1864</v>
      </c>
      <c r="H27" s="1101">
        <v>409199</v>
      </c>
      <c r="I27" s="1102" t="s">
        <v>1864</v>
      </c>
      <c r="J27" s="1132" t="str">
        <f t="shared" si="0"/>
        <v>Ok</v>
      </c>
      <c r="L27" s="1140">
        <v>409199</v>
      </c>
      <c r="M27" s="1102" t="s">
        <v>1864</v>
      </c>
      <c r="N27" s="1141"/>
      <c r="O27" s="1142"/>
      <c r="P27" s="1143"/>
      <c r="Q27" s="1144"/>
      <c r="R27" s="1100" t="s">
        <v>2110</v>
      </c>
      <c r="S27" s="1137">
        <f t="shared" si="1"/>
        <v>209953689.33000001</v>
      </c>
      <c r="T27" s="1138">
        <f>'Form 2B'!C12</f>
        <v>209953.68933000002</v>
      </c>
    </row>
    <row r="28" spans="1:20">
      <c r="A28" s="1132" t="s">
        <v>2112</v>
      </c>
      <c r="B28" s="1099">
        <v>435000</v>
      </c>
      <c r="C28" s="1132">
        <v>435005</v>
      </c>
      <c r="D28" s="1132" t="s">
        <v>2113</v>
      </c>
      <c r="E28" s="1100">
        <v>409399</v>
      </c>
      <c r="G28" s="1099" t="s">
        <v>1872</v>
      </c>
      <c r="H28" s="1101">
        <v>409399</v>
      </c>
      <c r="I28" s="1102" t="s">
        <v>1872</v>
      </c>
      <c r="J28" s="1132" t="str">
        <f t="shared" si="0"/>
        <v>Ok</v>
      </c>
      <c r="L28" s="1140">
        <v>409399</v>
      </c>
      <c r="M28" s="1102" t="s">
        <v>1872</v>
      </c>
      <c r="N28" s="1141"/>
      <c r="O28" s="1142"/>
      <c r="P28" s="1143"/>
      <c r="Q28" s="1144"/>
      <c r="R28" s="1145" t="s">
        <v>2110</v>
      </c>
      <c r="S28" s="1137">
        <f t="shared" si="1"/>
        <v>0</v>
      </c>
      <c r="T28" s="1138">
        <f>+'Form 2B'!C14</f>
        <v>0</v>
      </c>
    </row>
    <row r="29" spans="1:20">
      <c r="A29" s="1132" t="s">
        <v>2114</v>
      </c>
      <c r="B29" s="1099" t="s">
        <v>2115</v>
      </c>
      <c r="C29" s="1146">
        <v>435005</v>
      </c>
      <c r="D29" s="1146" t="s">
        <v>2113</v>
      </c>
      <c r="E29" s="1147" t="s">
        <v>2116</v>
      </c>
      <c r="F29" s="1147"/>
      <c r="G29" s="1146" t="s">
        <v>2117</v>
      </c>
      <c r="H29" s="1101" t="s">
        <v>2116</v>
      </c>
      <c r="I29" s="1102" t="s">
        <v>2117</v>
      </c>
      <c r="J29" s="1132" t="str">
        <f t="shared" si="0"/>
        <v>Ok</v>
      </c>
      <c r="L29" s="1102" t="s">
        <v>1873</v>
      </c>
      <c r="M29" s="1102" t="s">
        <v>2118</v>
      </c>
      <c r="N29" s="1141"/>
      <c r="O29" s="1099">
        <f>+'Form 2B'!A44</f>
        <v>0</v>
      </c>
      <c r="P29" s="1136" t="e">
        <f>VLOOKUP($O29,ICP!$A:$B,2,FALSE)</f>
        <v>#N/A</v>
      </c>
      <c r="R29" s="1100" t="s">
        <v>2119</v>
      </c>
      <c r="S29" s="1137">
        <f t="shared" si="1"/>
        <v>0</v>
      </c>
      <c r="T29" s="1138">
        <f>+'Form 2B'!F44</f>
        <v>0</v>
      </c>
    </row>
    <row r="30" spans="1:20">
      <c r="A30" s="1132" t="s">
        <v>2114</v>
      </c>
      <c r="B30" s="1099" t="s">
        <v>2115</v>
      </c>
      <c r="C30" s="1146">
        <v>435005</v>
      </c>
      <c r="D30" s="1146" t="s">
        <v>2113</v>
      </c>
      <c r="E30" s="1147" t="s">
        <v>2116</v>
      </c>
      <c r="F30" s="1147"/>
      <c r="G30" s="1146" t="s">
        <v>2117</v>
      </c>
      <c r="H30" s="1101" t="s">
        <v>2116</v>
      </c>
      <c r="I30" s="1102" t="s">
        <v>2117</v>
      </c>
      <c r="J30" s="1132" t="str">
        <f t="shared" si="0"/>
        <v>Ok</v>
      </c>
      <c r="L30" s="1102" t="s">
        <v>1873</v>
      </c>
      <c r="M30" s="1102" t="s">
        <v>2118</v>
      </c>
      <c r="N30" s="1141"/>
      <c r="O30" s="1099">
        <f>+'Form 2B'!A45</f>
        <v>0</v>
      </c>
      <c r="P30" s="1136" t="e">
        <f>VLOOKUP($O30,ICP!$A:$B,2,FALSE)</f>
        <v>#N/A</v>
      </c>
      <c r="R30" s="1100" t="s">
        <v>2119</v>
      </c>
      <c r="S30" s="1137">
        <f t="shared" si="1"/>
        <v>0</v>
      </c>
      <c r="T30" s="1138">
        <f>+'Form 2B'!F45</f>
        <v>0</v>
      </c>
    </row>
    <row r="31" spans="1:20">
      <c r="A31" s="1132" t="s">
        <v>2114</v>
      </c>
      <c r="B31" s="1099" t="s">
        <v>2115</v>
      </c>
      <c r="C31" s="1146">
        <v>435005</v>
      </c>
      <c r="D31" s="1146" t="s">
        <v>2113</v>
      </c>
      <c r="E31" s="1147" t="s">
        <v>2116</v>
      </c>
      <c r="F31" s="1147"/>
      <c r="G31" s="1146" t="s">
        <v>2117</v>
      </c>
      <c r="H31" s="1101" t="s">
        <v>2116</v>
      </c>
      <c r="I31" s="1102" t="s">
        <v>2117</v>
      </c>
      <c r="J31" s="1132" t="str">
        <f t="shared" si="0"/>
        <v>Ok</v>
      </c>
      <c r="L31" s="1102" t="s">
        <v>1873</v>
      </c>
      <c r="M31" s="1102" t="s">
        <v>2118</v>
      </c>
      <c r="N31" s="1141"/>
      <c r="O31" s="1099">
        <f>+'Form 2B'!A46</f>
        <v>0</v>
      </c>
      <c r="P31" s="1136" t="e">
        <f>VLOOKUP($O31,ICP!$A:$B,2,FALSE)</f>
        <v>#N/A</v>
      </c>
      <c r="R31" s="1100" t="s">
        <v>2119</v>
      </c>
      <c r="S31" s="1137">
        <f t="shared" si="1"/>
        <v>0</v>
      </c>
      <c r="T31" s="1138">
        <f>+'Form 2B'!F46</f>
        <v>0</v>
      </c>
    </row>
    <row r="32" spans="1:20">
      <c r="A32" s="1132" t="s">
        <v>2114</v>
      </c>
      <c r="B32" s="1099" t="s">
        <v>2115</v>
      </c>
      <c r="C32" s="1146">
        <v>435005</v>
      </c>
      <c r="D32" s="1146" t="s">
        <v>2113</v>
      </c>
      <c r="E32" s="1147" t="s">
        <v>2116</v>
      </c>
      <c r="F32" s="1147"/>
      <c r="G32" s="1146" t="s">
        <v>2117</v>
      </c>
      <c r="H32" s="1101" t="s">
        <v>2116</v>
      </c>
      <c r="I32" s="1102" t="s">
        <v>2117</v>
      </c>
      <c r="J32" s="1132" t="str">
        <f t="shared" si="0"/>
        <v>Ok</v>
      </c>
      <c r="L32" s="1102" t="s">
        <v>1873</v>
      </c>
      <c r="M32" s="1102" t="s">
        <v>2118</v>
      </c>
      <c r="N32" s="1141"/>
      <c r="O32" s="1099">
        <f>+'Form 2B'!A47</f>
        <v>0</v>
      </c>
      <c r="P32" s="1136" t="e">
        <f>VLOOKUP($O32,ICP!$A:$B,2,FALSE)</f>
        <v>#N/A</v>
      </c>
      <c r="R32" s="1100" t="s">
        <v>2119</v>
      </c>
      <c r="S32" s="1137">
        <f t="shared" si="1"/>
        <v>0</v>
      </c>
      <c r="T32" s="1138">
        <f>+'Form 2B'!F47</f>
        <v>0</v>
      </c>
    </row>
    <row r="33" spans="1:20">
      <c r="A33" s="1132" t="s">
        <v>2114</v>
      </c>
      <c r="B33" s="1099" t="s">
        <v>2115</v>
      </c>
      <c r="C33" s="1146">
        <v>435005</v>
      </c>
      <c r="D33" s="1146" t="s">
        <v>2113</v>
      </c>
      <c r="E33" s="1147" t="s">
        <v>2116</v>
      </c>
      <c r="F33" s="1147"/>
      <c r="G33" s="1146" t="s">
        <v>2117</v>
      </c>
      <c r="H33" s="1101" t="s">
        <v>2116</v>
      </c>
      <c r="I33" s="1102" t="s">
        <v>2117</v>
      </c>
      <c r="J33" s="1132" t="str">
        <f t="shared" si="0"/>
        <v>Ok</v>
      </c>
      <c r="L33" s="1102" t="s">
        <v>1873</v>
      </c>
      <c r="M33" s="1102" t="s">
        <v>2118</v>
      </c>
      <c r="N33" s="1141"/>
      <c r="O33" s="1099">
        <f>+'Form 2B'!A48</f>
        <v>0</v>
      </c>
      <c r="P33" s="1136" t="e">
        <f>VLOOKUP($O33,ICP!$A:$B,2,FALSE)</f>
        <v>#N/A</v>
      </c>
      <c r="R33" s="1100" t="s">
        <v>2119</v>
      </c>
      <c r="S33" s="1137">
        <f t="shared" si="1"/>
        <v>0</v>
      </c>
      <c r="T33" s="1138">
        <f>+'Form 2B'!F48</f>
        <v>0</v>
      </c>
    </row>
    <row r="34" spans="1:20">
      <c r="A34" s="1132" t="s">
        <v>2114</v>
      </c>
      <c r="B34" s="1099" t="s">
        <v>2115</v>
      </c>
      <c r="C34" s="1146">
        <v>435005</v>
      </c>
      <c r="D34" s="1146" t="s">
        <v>2113</v>
      </c>
      <c r="E34" s="1147" t="s">
        <v>2116</v>
      </c>
      <c r="F34" s="1147"/>
      <c r="G34" s="1146" t="s">
        <v>2117</v>
      </c>
      <c r="H34" s="1101" t="s">
        <v>2116</v>
      </c>
      <c r="I34" s="1102" t="s">
        <v>2117</v>
      </c>
      <c r="J34" s="1132" t="str">
        <f t="shared" si="0"/>
        <v>Ok</v>
      </c>
      <c r="L34" s="1102" t="s">
        <v>1873</v>
      </c>
      <c r="M34" s="1102" t="s">
        <v>2118</v>
      </c>
      <c r="N34" s="1141"/>
      <c r="O34" s="1099">
        <f>+'Form 2B'!A49</f>
        <v>0</v>
      </c>
      <c r="P34" s="1136" t="e">
        <f>VLOOKUP($O34,ICP!$A:$B,2,FALSE)</f>
        <v>#N/A</v>
      </c>
      <c r="R34" s="1100" t="s">
        <v>2119</v>
      </c>
      <c r="S34" s="1137">
        <f t="shared" si="1"/>
        <v>0</v>
      </c>
      <c r="T34" s="1138">
        <f>+'Form 2B'!F49</f>
        <v>0</v>
      </c>
    </row>
    <row r="35" spans="1:20">
      <c r="A35" s="1132" t="s">
        <v>2114</v>
      </c>
      <c r="B35" s="1099" t="s">
        <v>2115</v>
      </c>
      <c r="C35" s="1146">
        <v>435005</v>
      </c>
      <c r="D35" s="1146" t="s">
        <v>2113</v>
      </c>
      <c r="E35" s="1147" t="s">
        <v>2116</v>
      </c>
      <c r="F35" s="1147"/>
      <c r="G35" s="1146" t="s">
        <v>2117</v>
      </c>
      <c r="H35" s="1101" t="s">
        <v>2116</v>
      </c>
      <c r="I35" s="1102" t="s">
        <v>2117</v>
      </c>
      <c r="J35" s="1132" t="str">
        <f t="shared" si="0"/>
        <v>Ok</v>
      </c>
      <c r="L35" s="1102" t="s">
        <v>1873</v>
      </c>
      <c r="M35" s="1102" t="s">
        <v>2118</v>
      </c>
      <c r="N35" s="1141"/>
      <c r="O35" s="1099">
        <f>+'Form 2B'!A50</f>
        <v>0</v>
      </c>
      <c r="P35" s="1136" t="e">
        <f>VLOOKUP($O35,ICP!$A:$B,2,FALSE)</f>
        <v>#N/A</v>
      </c>
      <c r="R35" s="1100" t="s">
        <v>2119</v>
      </c>
      <c r="S35" s="1137">
        <f t="shared" si="1"/>
        <v>0</v>
      </c>
      <c r="T35" s="1138">
        <f>+'Form 2B'!F50</f>
        <v>0</v>
      </c>
    </row>
    <row r="36" spans="1:20">
      <c r="A36" s="1132" t="s">
        <v>2114</v>
      </c>
      <c r="B36" s="1099" t="s">
        <v>2115</v>
      </c>
      <c r="C36" s="1146">
        <v>435005</v>
      </c>
      <c r="D36" s="1146" t="s">
        <v>2113</v>
      </c>
      <c r="E36" s="1147" t="s">
        <v>2116</v>
      </c>
      <c r="F36" s="1147"/>
      <c r="G36" s="1146" t="s">
        <v>2117</v>
      </c>
      <c r="H36" s="1101" t="s">
        <v>2116</v>
      </c>
      <c r="I36" s="1102" t="s">
        <v>2117</v>
      </c>
      <c r="J36" s="1132" t="str">
        <f t="shared" si="0"/>
        <v>Ok</v>
      </c>
      <c r="L36" s="1102" t="s">
        <v>1873</v>
      </c>
      <c r="M36" s="1102" t="s">
        <v>2118</v>
      </c>
      <c r="N36" s="1141"/>
      <c r="O36" s="1099">
        <f>+'Form 2B'!A51</f>
        <v>0</v>
      </c>
      <c r="P36" s="1136" t="e">
        <f>VLOOKUP($O36,ICP!$A:$B,2,FALSE)</f>
        <v>#N/A</v>
      </c>
      <c r="R36" s="1100" t="s">
        <v>2119</v>
      </c>
      <c r="S36" s="1137">
        <f t="shared" si="1"/>
        <v>0</v>
      </c>
      <c r="T36" s="1138">
        <f>+'Form 2B'!F51</f>
        <v>0</v>
      </c>
    </row>
    <row r="37" spans="1:20">
      <c r="A37" s="1132" t="s">
        <v>2114</v>
      </c>
      <c r="B37" s="1099" t="s">
        <v>2115</v>
      </c>
      <c r="C37" s="1146">
        <v>435005</v>
      </c>
      <c r="D37" s="1146" t="s">
        <v>2113</v>
      </c>
      <c r="E37" s="1147" t="s">
        <v>2116</v>
      </c>
      <c r="F37" s="1147"/>
      <c r="G37" s="1146" t="s">
        <v>2117</v>
      </c>
      <c r="H37" s="1101" t="s">
        <v>2116</v>
      </c>
      <c r="I37" s="1102" t="s">
        <v>2117</v>
      </c>
      <c r="J37" s="1132" t="str">
        <f t="shared" si="0"/>
        <v>Ok</v>
      </c>
      <c r="L37" s="1102" t="s">
        <v>1873</v>
      </c>
      <c r="M37" s="1102" t="s">
        <v>2118</v>
      </c>
      <c r="N37" s="1141"/>
      <c r="O37" s="1099">
        <f>+'Form 2B'!A52</f>
        <v>0</v>
      </c>
      <c r="P37" s="1136" t="e">
        <f>VLOOKUP($O37,ICP!$A:$B,2,FALSE)</f>
        <v>#N/A</v>
      </c>
      <c r="R37" s="1100" t="s">
        <v>2119</v>
      </c>
      <c r="S37" s="1137">
        <f t="shared" si="1"/>
        <v>0</v>
      </c>
      <c r="T37" s="1138">
        <f>+'Form 2B'!F52</f>
        <v>0</v>
      </c>
    </row>
    <row r="38" spans="1:20">
      <c r="A38" s="1132" t="s">
        <v>2114</v>
      </c>
      <c r="B38" s="1099" t="s">
        <v>2115</v>
      </c>
      <c r="C38" s="1146">
        <v>435005</v>
      </c>
      <c r="D38" s="1146" t="s">
        <v>2113</v>
      </c>
      <c r="E38" s="1147" t="s">
        <v>2116</v>
      </c>
      <c r="F38" s="1147"/>
      <c r="G38" s="1146" t="s">
        <v>2117</v>
      </c>
      <c r="H38" s="1101" t="s">
        <v>2116</v>
      </c>
      <c r="I38" s="1102" t="s">
        <v>2117</v>
      </c>
      <c r="J38" s="1132" t="str">
        <f t="shared" si="0"/>
        <v>Ok</v>
      </c>
      <c r="L38" s="1102" t="s">
        <v>1873</v>
      </c>
      <c r="M38" s="1102" t="s">
        <v>2118</v>
      </c>
      <c r="N38" s="1141"/>
      <c r="O38" s="1099">
        <f>+'Form 2B'!A53</f>
        <v>0</v>
      </c>
      <c r="P38" s="1136" t="e">
        <f>VLOOKUP($O38,ICP!$A:$B,2,FALSE)</f>
        <v>#N/A</v>
      </c>
      <c r="R38" s="1100" t="s">
        <v>2119</v>
      </c>
      <c r="S38" s="1137">
        <f t="shared" si="1"/>
        <v>0</v>
      </c>
      <c r="T38" s="1138">
        <f>+'Form 2B'!F53</f>
        <v>0</v>
      </c>
    </row>
    <row r="39" spans="1:20">
      <c r="A39" s="1132" t="s">
        <v>2114</v>
      </c>
      <c r="B39" s="1099" t="s">
        <v>2115</v>
      </c>
      <c r="C39" s="1146">
        <v>435005</v>
      </c>
      <c r="D39" s="1146" t="s">
        <v>2113</v>
      </c>
      <c r="E39" s="1147" t="s">
        <v>2116</v>
      </c>
      <c r="F39" s="1147"/>
      <c r="G39" s="1146" t="s">
        <v>2117</v>
      </c>
      <c r="H39" s="1101" t="s">
        <v>2116</v>
      </c>
      <c r="I39" s="1102" t="s">
        <v>2117</v>
      </c>
      <c r="J39" s="1132" t="str">
        <f t="shared" si="0"/>
        <v>Ok</v>
      </c>
      <c r="L39" s="1102" t="s">
        <v>1873</v>
      </c>
      <c r="M39" s="1102" t="s">
        <v>2118</v>
      </c>
      <c r="N39" s="1141"/>
      <c r="O39" s="1099">
        <f>+'Form 2B'!A54</f>
        <v>0</v>
      </c>
      <c r="P39" s="1136" t="e">
        <f>VLOOKUP($O39,ICP!$A:$B,2,FALSE)</f>
        <v>#N/A</v>
      </c>
      <c r="R39" s="1100" t="s">
        <v>2119</v>
      </c>
      <c r="S39" s="1137">
        <f t="shared" si="1"/>
        <v>0</v>
      </c>
      <c r="T39" s="1138">
        <f>+'Form 2B'!F54</f>
        <v>0</v>
      </c>
    </row>
    <row r="40" spans="1:20">
      <c r="A40" s="1132" t="s">
        <v>2114</v>
      </c>
      <c r="B40" s="1099" t="s">
        <v>2115</v>
      </c>
      <c r="C40" s="1146">
        <v>435005</v>
      </c>
      <c r="D40" s="1146" t="s">
        <v>2113</v>
      </c>
      <c r="E40" s="1147" t="s">
        <v>2116</v>
      </c>
      <c r="F40" s="1147"/>
      <c r="G40" s="1146" t="s">
        <v>2117</v>
      </c>
      <c r="H40" s="1101" t="s">
        <v>2116</v>
      </c>
      <c r="I40" s="1102" t="s">
        <v>2117</v>
      </c>
      <c r="J40" s="1132" t="str">
        <f t="shared" si="0"/>
        <v>Ok</v>
      </c>
      <c r="L40" s="1102" t="s">
        <v>1873</v>
      </c>
      <c r="M40" s="1102" t="s">
        <v>2118</v>
      </c>
      <c r="N40" s="1141"/>
      <c r="O40" s="1099">
        <f>+'Form 2B'!A55</f>
        <v>0</v>
      </c>
      <c r="P40" s="1136" t="e">
        <f>VLOOKUP($O40,ICP!$A:$B,2,FALSE)</f>
        <v>#N/A</v>
      </c>
      <c r="R40" s="1100" t="s">
        <v>2119</v>
      </c>
      <c r="S40" s="1137">
        <f t="shared" si="1"/>
        <v>0</v>
      </c>
      <c r="T40" s="1138">
        <f>+'Form 2B'!F55</f>
        <v>0</v>
      </c>
    </row>
    <row r="41" spans="1:20">
      <c r="A41" s="1132" t="s">
        <v>2114</v>
      </c>
      <c r="B41" s="1099" t="s">
        <v>2115</v>
      </c>
      <c r="C41" s="1146">
        <v>435005</v>
      </c>
      <c r="D41" s="1146" t="s">
        <v>2113</v>
      </c>
      <c r="E41" s="1147" t="s">
        <v>2116</v>
      </c>
      <c r="F41" s="1147"/>
      <c r="G41" s="1146" t="s">
        <v>2117</v>
      </c>
      <c r="H41" s="1101" t="s">
        <v>2116</v>
      </c>
      <c r="I41" s="1102" t="s">
        <v>2117</v>
      </c>
      <c r="J41" s="1132" t="str">
        <f t="shared" si="0"/>
        <v>Ok</v>
      </c>
      <c r="L41" s="1102" t="s">
        <v>1873</v>
      </c>
      <c r="M41" s="1102" t="s">
        <v>2118</v>
      </c>
      <c r="N41" s="1141"/>
      <c r="O41" s="1099">
        <f>+'Form 2B'!A56</f>
        <v>0</v>
      </c>
      <c r="P41" s="1136" t="e">
        <f>VLOOKUP($O41,ICP!$A:$B,2,FALSE)</f>
        <v>#N/A</v>
      </c>
      <c r="R41" s="1100" t="s">
        <v>2119</v>
      </c>
      <c r="S41" s="1137">
        <f t="shared" si="1"/>
        <v>0</v>
      </c>
      <c r="T41" s="1138">
        <f>+'Form 2B'!F56</f>
        <v>0</v>
      </c>
    </row>
    <row r="42" spans="1:20">
      <c r="A42" s="1132" t="s">
        <v>2114</v>
      </c>
      <c r="B42" s="1099" t="s">
        <v>2115</v>
      </c>
      <c r="C42" s="1146">
        <v>435005</v>
      </c>
      <c r="D42" s="1146" t="s">
        <v>2113</v>
      </c>
      <c r="E42" s="1147" t="s">
        <v>2116</v>
      </c>
      <c r="F42" s="1147"/>
      <c r="G42" s="1146" t="s">
        <v>2117</v>
      </c>
      <c r="H42" s="1101" t="s">
        <v>2116</v>
      </c>
      <c r="I42" s="1102" t="s">
        <v>2117</v>
      </c>
      <c r="J42" s="1132" t="str">
        <f t="shared" si="0"/>
        <v>Ok</v>
      </c>
      <c r="L42" s="1102" t="s">
        <v>1873</v>
      </c>
      <c r="M42" s="1102" t="s">
        <v>2118</v>
      </c>
      <c r="N42" s="1141"/>
      <c r="O42" s="1099">
        <f>+'Form 2B'!A57</f>
        <v>0</v>
      </c>
      <c r="P42" s="1136" t="e">
        <f>VLOOKUP($O42,ICP!$A:$B,2,FALSE)</f>
        <v>#N/A</v>
      </c>
      <c r="R42" s="1100" t="s">
        <v>2119</v>
      </c>
      <c r="S42" s="1137">
        <f t="shared" si="1"/>
        <v>0</v>
      </c>
      <c r="T42" s="1138">
        <f>+'Form 2B'!F57</f>
        <v>0</v>
      </c>
    </row>
    <row r="43" spans="1:20">
      <c r="A43" s="1132" t="s">
        <v>2114</v>
      </c>
      <c r="B43" s="1099" t="s">
        <v>2115</v>
      </c>
      <c r="C43" s="1146">
        <v>435005</v>
      </c>
      <c r="D43" s="1146" t="s">
        <v>2113</v>
      </c>
      <c r="E43" s="1147" t="s">
        <v>2116</v>
      </c>
      <c r="F43" s="1147"/>
      <c r="G43" s="1146" t="s">
        <v>2117</v>
      </c>
      <c r="H43" s="1101" t="s">
        <v>2116</v>
      </c>
      <c r="I43" s="1102" t="s">
        <v>2117</v>
      </c>
      <c r="J43" s="1132" t="str">
        <f t="shared" si="0"/>
        <v>Ok</v>
      </c>
      <c r="L43" s="1102" t="s">
        <v>1873</v>
      </c>
      <c r="M43" s="1102" t="s">
        <v>2118</v>
      </c>
      <c r="N43" s="1141"/>
      <c r="O43" s="1099">
        <f>+'Form 2B'!A58</f>
        <v>0</v>
      </c>
      <c r="P43" s="1136" t="e">
        <f>VLOOKUP($O43,ICP!$A:$B,2,FALSE)</f>
        <v>#N/A</v>
      </c>
      <c r="R43" s="1100" t="s">
        <v>2119</v>
      </c>
      <c r="S43" s="1137">
        <f t="shared" si="1"/>
        <v>0</v>
      </c>
      <c r="T43" s="1138">
        <f>+'Form 2B'!F58</f>
        <v>0</v>
      </c>
    </row>
    <row r="44" spans="1:20">
      <c r="A44" s="1132" t="s">
        <v>2114</v>
      </c>
      <c r="B44" s="1099" t="s">
        <v>2115</v>
      </c>
      <c r="C44" s="1146">
        <v>435005</v>
      </c>
      <c r="D44" s="1146" t="s">
        <v>2113</v>
      </c>
      <c r="E44" s="1147" t="s">
        <v>2116</v>
      </c>
      <c r="F44" s="1147"/>
      <c r="G44" s="1146" t="s">
        <v>2117</v>
      </c>
      <c r="H44" s="1101" t="s">
        <v>2116</v>
      </c>
      <c r="I44" s="1102" t="s">
        <v>2117</v>
      </c>
      <c r="J44" s="1132" t="str">
        <f t="shared" si="0"/>
        <v>Ok</v>
      </c>
      <c r="L44" s="1102" t="s">
        <v>1873</v>
      </c>
      <c r="M44" s="1102" t="s">
        <v>2118</v>
      </c>
      <c r="N44" s="1141"/>
      <c r="O44" s="1099">
        <f>+'Form 2B'!A59</f>
        <v>0</v>
      </c>
      <c r="P44" s="1136" t="e">
        <f>VLOOKUP($O44,ICP!$A:$B,2,FALSE)</f>
        <v>#N/A</v>
      </c>
      <c r="R44" s="1100" t="s">
        <v>2119</v>
      </c>
      <c r="S44" s="1137">
        <f t="shared" si="1"/>
        <v>0</v>
      </c>
      <c r="T44" s="1138">
        <f>+'Form 2B'!F59</f>
        <v>0</v>
      </c>
    </row>
    <row r="45" spans="1:20">
      <c r="A45" s="1132" t="s">
        <v>2114</v>
      </c>
      <c r="B45" s="1099" t="s">
        <v>2115</v>
      </c>
      <c r="C45" s="1146">
        <v>435005</v>
      </c>
      <c r="D45" s="1146" t="s">
        <v>2113</v>
      </c>
      <c r="E45" s="1147" t="s">
        <v>2116</v>
      </c>
      <c r="F45" s="1147"/>
      <c r="G45" s="1146" t="s">
        <v>2117</v>
      </c>
      <c r="H45" s="1101" t="s">
        <v>2116</v>
      </c>
      <c r="I45" s="1102" t="s">
        <v>2117</v>
      </c>
      <c r="J45" s="1132" t="str">
        <f t="shared" si="0"/>
        <v>Ok</v>
      </c>
      <c r="L45" s="1102" t="s">
        <v>1873</v>
      </c>
      <c r="M45" s="1102" t="s">
        <v>2118</v>
      </c>
      <c r="N45" s="1141"/>
      <c r="O45" s="1099">
        <f>+'Form 2B'!A60</f>
        <v>0</v>
      </c>
      <c r="P45" s="1136" t="e">
        <f>VLOOKUP($O45,ICP!$A:$B,2,FALSE)</f>
        <v>#N/A</v>
      </c>
      <c r="R45" s="1100" t="s">
        <v>2119</v>
      </c>
      <c r="S45" s="1137">
        <f t="shared" si="1"/>
        <v>0</v>
      </c>
      <c r="T45" s="1138">
        <f>+'Form 2B'!F60</f>
        <v>0</v>
      </c>
    </row>
    <row r="46" spans="1:20">
      <c r="A46" s="1132" t="s">
        <v>2114</v>
      </c>
      <c r="B46" s="1099" t="s">
        <v>2115</v>
      </c>
      <c r="C46" s="1146">
        <v>435005</v>
      </c>
      <c r="D46" s="1146" t="s">
        <v>2113</v>
      </c>
      <c r="E46" s="1147" t="s">
        <v>2116</v>
      </c>
      <c r="F46" s="1147"/>
      <c r="G46" s="1146" t="s">
        <v>2117</v>
      </c>
      <c r="H46" s="1101" t="s">
        <v>2116</v>
      </c>
      <c r="I46" s="1102" t="s">
        <v>2117</v>
      </c>
      <c r="J46" s="1132" t="str">
        <f t="shared" si="0"/>
        <v>Ok</v>
      </c>
      <c r="L46" s="1102" t="s">
        <v>1873</v>
      </c>
      <c r="M46" s="1102" t="s">
        <v>2118</v>
      </c>
      <c r="N46" s="1141"/>
      <c r="O46" s="1099">
        <f>+'Form 2B'!A61</f>
        <v>0</v>
      </c>
      <c r="P46" s="1136" t="e">
        <f>VLOOKUP($O46,ICP!$A:$B,2,FALSE)</f>
        <v>#N/A</v>
      </c>
      <c r="R46" s="1100" t="s">
        <v>2119</v>
      </c>
      <c r="S46" s="1137">
        <f t="shared" si="1"/>
        <v>0</v>
      </c>
      <c r="T46" s="1138">
        <f>+'Form 2B'!F61</f>
        <v>0</v>
      </c>
    </row>
    <row r="47" spans="1:20">
      <c r="A47" s="1132" t="s">
        <v>2114</v>
      </c>
      <c r="B47" s="1099" t="s">
        <v>2115</v>
      </c>
      <c r="C47" s="1146">
        <v>435005</v>
      </c>
      <c r="D47" s="1146" t="s">
        <v>2113</v>
      </c>
      <c r="E47" s="1147" t="s">
        <v>2116</v>
      </c>
      <c r="F47" s="1147"/>
      <c r="G47" s="1146" t="s">
        <v>2117</v>
      </c>
      <c r="H47" s="1101" t="s">
        <v>2116</v>
      </c>
      <c r="I47" s="1102" t="s">
        <v>2117</v>
      </c>
      <c r="J47" s="1132" t="str">
        <f t="shared" si="0"/>
        <v>Ok</v>
      </c>
      <c r="L47" s="1102" t="s">
        <v>1873</v>
      </c>
      <c r="M47" s="1102" t="s">
        <v>2118</v>
      </c>
      <c r="N47" s="1141"/>
      <c r="O47" s="1099">
        <f>+'Form 2B'!A62</f>
        <v>0</v>
      </c>
      <c r="P47" s="1136" t="e">
        <f>VLOOKUP($O47,ICP!$A:$B,2,FALSE)</f>
        <v>#N/A</v>
      </c>
      <c r="R47" s="1100" t="s">
        <v>2119</v>
      </c>
      <c r="S47" s="1137">
        <f t="shared" si="1"/>
        <v>0</v>
      </c>
      <c r="T47" s="1138">
        <f>+'Form 2B'!F62</f>
        <v>0</v>
      </c>
    </row>
    <row r="48" spans="1:20">
      <c r="A48" s="1132" t="s">
        <v>2114</v>
      </c>
      <c r="B48" s="1099" t="s">
        <v>2115</v>
      </c>
      <c r="C48" s="1146">
        <v>435005</v>
      </c>
      <c r="D48" s="1146" t="s">
        <v>2113</v>
      </c>
      <c r="E48" s="1147" t="s">
        <v>2116</v>
      </c>
      <c r="F48" s="1147"/>
      <c r="G48" s="1146" t="s">
        <v>2117</v>
      </c>
      <c r="H48" s="1101" t="s">
        <v>2116</v>
      </c>
      <c r="I48" s="1102" t="s">
        <v>2117</v>
      </c>
      <c r="J48" s="1132" t="str">
        <f t="shared" si="0"/>
        <v>Ok</v>
      </c>
      <c r="L48" s="1102" t="s">
        <v>1873</v>
      </c>
      <c r="M48" s="1102" t="s">
        <v>2118</v>
      </c>
      <c r="N48" s="1141"/>
      <c r="O48" s="1099">
        <f>+'Form 2B'!A63</f>
        <v>0</v>
      </c>
      <c r="P48" s="1136" t="e">
        <f>VLOOKUP($O48,ICP!$A:$B,2,FALSE)</f>
        <v>#N/A</v>
      </c>
      <c r="R48" s="1100" t="s">
        <v>2119</v>
      </c>
      <c r="S48" s="1137">
        <f t="shared" si="1"/>
        <v>0</v>
      </c>
      <c r="T48" s="1138">
        <f>+'Form 2B'!F63</f>
        <v>0</v>
      </c>
    </row>
    <row r="49" spans="1:20">
      <c r="A49" s="1099" t="s">
        <v>9</v>
      </c>
      <c r="B49" s="1099">
        <v>455000</v>
      </c>
      <c r="C49" s="1132">
        <v>455005</v>
      </c>
      <c r="D49" s="1132" t="s">
        <v>2120</v>
      </c>
      <c r="E49" s="1139">
        <v>409685</v>
      </c>
      <c r="F49" s="1139"/>
      <c r="G49" s="1132" t="s">
        <v>9</v>
      </c>
      <c r="H49" s="1101">
        <v>409685</v>
      </c>
      <c r="I49" s="1102" t="s">
        <v>9</v>
      </c>
      <c r="J49" s="1132" t="str">
        <f t="shared" si="0"/>
        <v>Ok</v>
      </c>
      <c r="L49" s="1140">
        <v>409685</v>
      </c>
      <c r="M49" s="1102" t="s">
        <v>9</v>
      </c>
      <c r="N49" s="1141"/>
      <c r="O49" s="1142"/>
      <c r="P49" s="1143"/>
      <c r="Q49" s="1144"/>
      <c r="R49" s="1100" t="s">
        <v>2110</v>
      </c>
      <c r="S49" s="1137">
        <f t="shared" si="1"/>
        <v>3651289.3699999996</v>
      </c>
      <c r="T49" s="1138">
        <f>+'Form 2B'!C16</f>
        <v>3651.2893699999995</v>
      </c>
    </row>
    <row r="50" spans="1:20">
      <c r="A50" s="1132" t="s">
        <v>2121</v>
      </c>
      <c r="B50" s="1099">
        <v>440000</v>
      </c>
      <c r="C50" s="1132">
        <v>440005</v>
      </c>
      <c r="D50" s="1132" t="s">
        <v>2122</v>
      </c>
      <c r="E50" s="1139">
        <v>409010</v>
      </c>
      <c r="F50" s="1139"/>
      <c r="G50" s="1132" t="s">
        <v>10</v>
      </c>
      <c r="H50" s="1101">
        <v>409010</v>
      </c>
      <c r="I50" s="1132" t="s">
        <v>10</v>
      </c>
      <c r="J50" s="1132" t="str">
        <f t="shared" si="0"/>
        <v>Ok</v>
      </c>
      <c r="L50" s="1140">
        <v>409010</v>
      </c>
      <c r="M50" s="1132" t="s">
        <v>10</v>
      </c>
      <c r="N50" s="1141"/>
      <c r="O50" s="1142"/>
      <c r="P50" s="1143"/>
      <c r="Q50" s="1144"/>
      <c r="R50" s="1100" t="s">
        <v>2110</v>
      </c>
      <c r="S50" s="1137">
        <f t="shared" si="1"/>
        <v>0</v>
      </c>
      <c r="T50" s="1138">
        <f>+'Form 2B'!C18</f>
        <v>0</v>
      </c>
    </row>
    <row r="51" spans="1:20">
      <c r="A51" s="1132" t="s">
        <v>2123</v>
      </c>
      <c r="B51" s="1099" t="s">
        <v>2124</v>
      </c>
      <c r="C51" s="1132">
        <v>440005</v>
      </c>
      <c r="D51" s="1132" t="s">
        <v>2122</v>
      </c>
      <c r="E51" s="1139" t="s">
        <v>2125</v>
      </c>
      <c r="F51" s="1139"/>
      <c r="G51" s="1132" t="s">
        <v>2126</v>
      </c>
      <c r="H51" s="1101" t="s">
        <v>2125</v>
      </c>
      <c r="I51" s="1132" t="s">
        <v>2126</v>
      </c>
      <c r="J51" s="1132" t="str">
        <f t="shared" si="0"/>
        <v>Ok</v>
      </c>
      <c r="L51" s="1102" t="s">
        <v>1849</v>
      </c>
      <c r="M51" s="1132" t="s">
        <v>2127</v>
      </c>
      <c r="N51" s="1141"/>
      <c r="O51" s="1099">
        <f>+'Form 2B'!A44</f>
        <v>0</v>
      </c>
      <c r="P51" s="1136" t="e">
        <f>VLOOKUP($O51,ICP!$A:$B,2,FALSE)</f>
        <v>#N/A</v>
      </c>
      <c r="R51" s="1100" t="s">
        <v>2128</v>
      </c>
      <c r="S51" s="1137">
        <f t="shared" si="1"/>
        <v>0</v>
      </c>
      <c r="T51" s="1138">
        <f>+'Form 2B'!G44</f>
        <v>0</v>
      </c>
    </row>
    <row r="52" spans="1:20">
      <c r="A52" s="1132" t="s">
        <v>2123</v>
      </c>
      <c r="B52" s="1099" t="s">
        <v>2124</v>
      </c>
      <c r="C52" s="1132">
        <v>440005</v>
      </c>
      <c r="D52" s="1132" t="s">
        <v>2122</v>
      </c>
      <c r="E52" s="1139" t="s">
        <v>2125</v>
      </c>
      <c r="F52" s="1139"/>
      <c r="G52" s="1132" t="s">
        <v>2126</v>
      </c>
      <c r="H52" s="1101" t="s">
        <v>2125</v>
      </c>
      <c r="I52" s="1132" t="s">
        <v>2126</v>
      </c>
      <c r="J52" s="1132" t="str">
        <f t="shared" si="0"/>
        <v>Ok</v>
      </c>
      <c r="L52" s="1102" t="s">
        <v>1849</v>
      </c>
      <c r="M52" s="1132" t="s">
        <v>2127</v>
      </c>
      <c r="N52" s="1141"/>
      <c r="O52" s="1099">
        <f>+'Form 2B'!A45</f>
        <v>0</v>
      </c>
      <c r="P52" s="1136" t="e">
        <f>VLOOKUP($O52,ICP!$A:$B,2,FALSE)</f>
        <v>#N/A</v>
      </c>
      <c r="R52" s="1100" t="s">
        <v>2128</v>
      </c>
      <c r="S52" s="1137">
        <f t="shared" si="1"/>
        <v>0</v>
      </c>
      <c r="T52" s="1138">
        <f>+'Form 2B'!G45</f>
        <v>0</v>
      </c>
    </row>
    <row r="53" spans="1:20">
      <c r="A53" s="1132" t="s">
        <v>2123</v>
      </c>
      <c r="B53" s="1099" t="s">
        <v>2124</v>
      </c>
      <c r="C53" s="1132">
        <v>440005</v>
      </c>
      <c r="D53" s="1132" t="s">
        <v>2122</v>
      </c>
      <c r="E53" s="1139" t="s">
        <v>2125</v>
      </c>
      <c r="F53" s="1139"/>
      <c r="G53" s="1132" t="s">
        <v>2126</v>
      </c>
      <c r="H53" s="1101" t="s">
        <v>2125</v>
      </c>
      <c r="I53" s="1132" t="s">
        <v>2126</v>
      </c>
      <c r="J53" s="1132" t="str">
        <f t="shared" si="0"/>
        <v>Ok</v>
      </c>
      <c r="L53" s="1102" t="s">
        <v>1849</v>
      </c>
      <c r="M53" s="1132" t="s">
        <v>2127</v>
      </c>
      <c r="N53" s="1141"/>
      <c r="O53" s="1099">
        <f>+'Form 2B'!A46</f>
        <v>0</v>
      </c>
      <c r="P53" s="1136" t="e">
        <f>VLOOKUP($O53,ICP!$A:$B,2,FALSE)</f>
        <v>#N/A</v>
      </c>
      <c r="R53" s="1100" t="s">
        <v>2128</v>
      </c>
      <c r="S53" s="1137">
        <f t="shared" si="1"/>
        <v>0</v>
      </c>
      <c r="T53" s="1138">
        <f>+'Form 2B'!G46</f>
        <v>0</v>
      </c>
    </row>
    <row r="54" spans="1:20">
      <c r="A54" s="1132" t="s">
        <v>2123</v>
      </c>
      <c r="B54" s="1099" t="s">
        <v>2124</v>
      </c>
      <c r="C54" s="1132">
        <v>440005</v>
      </c>
      <c r="D54" s="1132" t="s">
        <v>2122</v>
      </c>
      <c r="E54" s="1139" t="s">
        <v>2125</v>
      </c>
      <c r="F54" s="1139"/>
      <c r="G54" s="1132" t="s">
        <v>2126</v>
      </c>
      <c r="H54" s="1101" t="s">
        <v>2125</v>
      </c>
      <c r="I54" s="1132" t="s">
        <v>2126</v>
      </c>
      <c r="J54" s="1132" t="str">
        <f t="shared" si="0"/>
        <v>Ok</v>
      </c>
      <c r="L54" s="1102" t="s">
        <v>1849</v>
      </c>
      <c r="M54" s="1132" t="s">
        <v>2127</v>
      </c>
      <c r="N54" s="1141"/>
      <c r="O54" s="1099">
        <f>+'Form 2B'!A47</f>
        <v>0</v>
      </c>
      <c r="P54" s="1136" t="e">
        <f>VLOOKUP($O54,ICP!$A:$B,2,FALSE)</f>
        <v>#N/A</v>
      </c>
      <c r="R54" s="1100" t="s">
        <v>2128</v>
      </c>
      <c r="S54" s="1137">
        <f t="shared" si="1"/>
        <v>0</v>
      </c>
      <c r="T54" s="1138">
        <f>+'Form 2B'!G47</f>
        <v>0</v>
      </c>
    </row>
    <row r="55" spans="1:20">
      <c r="A55" s="1132" t="s">
        <v>2123</v>
      </c>
      <c r="B55" s="1099" t="s">
        <v>2124</v>
      </c>
      <c r="C55" s="1132">
        <v>440005</v>
      </c>
      <c r="D55" s="1132" t="s">
        <v>2122</v>
      </c>
      <c r="E55" s="1139" t="s">
        <v>2125</v>
      </c>
      <c r="F55" s="1139"/>
      <c r="G55" s="1132" t="s">
        <v>2126</v>
      </c>
      <c r="H55" s="1101" t="s">
        <v>2125</v>
      </c>
      <c r="I55" s="1132" t="s">
        <v>2126</v>
      </c>
      <c r="J55" s="1132" t="str">
        <f t="shared" si="0"/>
        <v>Ok</v>
      </c>
      <c r="L55" s="1102" t="s">
        <v>1849</v>
      </c>
      <c r="M55" s="1132" t="s">
        <v>2127</v>
      </c>
      <c r="N55" s="1141"/>
      <c r="O55" s="1099">
        <f>+'Form 2B'!A48</f>
        <v>0</v>
      </c>
      <c r="P55" s="1136" t="e">
        <f>VLOOKUP($O55,ICP!$A:$B,2,FALSE)</f>
        <v>#N/A</v>
      </c>
      <c r="R55" s="1100" t="s">
        <v>2128</v>
      </c>
      <c r="S55" s="1137">
        <f t="shared" si="1"/>
        <v>0</v>
      </c>
      <c r="T55" s="1138">
        <f>+'Form 2B'!G48</f>
        <v>0</v>
      </c>
    </row>
    <row r="56" spans="1:20">
      <c r="A56" s="1132" t="s">
        <v>2123</v>
      </c>
      <c r="B56" s="1099" t="s">
        <v>2124</v>
      </c>
      <c r="C56" s="1132">
        <v>440005</v>
      </c>
      <c r="D56" s="1132" t="s">
        <v>2122</v>
      </c>
      <c r="E56" s="1139" t="s">
        <v>2125</v>
      </c>
      <c r="F56" s="1139"/>
      <c r="G56" s="1132" t="s">
        <v>2126</v>
      </c>
      <c r="H56" s="1101" t="s">
        <v>2125</v>
      </c>
      <c r="I56" s="1132" t="s">
        <v>2126</v>
      </c>
      <c r="J56" s="1132" t="str">
        <f t="shared" si="0"/>
        <v>Ok</v>
      </c>
      <c r="L56" s="1102" t="s">
        <v>1849</v>
      </c>
      <c r="M56" s="1132" t="s">
        <v>2127</v>
      </c>
      <c r="N56" s="1141"/>
      <c r="O56" s="1099">
        <f>+'Form 2B'!A49</f>
        <v>0</v>
      </c>
      <c r="P56" s="1136" t="e">
        <f>VLOOKUP($O56,ICP!$A:$B,2,FALSE)</f>
        <v>#N/A</v>
      </c>
      <c r="R56" s="1100" t="s">
        <v>2128</v>
      </c>
      <c r="S56" s="1137">
        <f t="shared" si="1"/>
        <v>0</v>
      </c>
      <c r="T56" s="1138">
        <f>+'Form 2B'!G49</f>
        <v>0</v>
      </c>
    </row>
    <row r="57" spans="1:20">
      <c r="A57" s="1132" t="s">
        <v>2123</v>
      </c>
      <c r="B57" s="1099" t="s">
        <v>2124</v>
      </c>
      <c r="C57" s="1132">
        <v>440005</v>
      </c>
      <c r="D57" s="1132" t="s">
        <v>2122</v>
      </c>
      <c r="E57" s="1139" t="s">
        <v>2125</v>
      </c>
      <c r="F57" s="1139"/>
      <c r="G57" s="1132" t="s">
        <v>2126</v>
      </c>
      <c r="H57" s="1101" t="s">
        <v>2125</v>
      </c>
      <c r="I57" s="1132" t="s">
        <v>2126</v>
      </c>
      <c r="J57" s="1132" t="str">
        <f t="shared" si="0"/>
        <v>Ok</v>
      </c>
      <c r="L57" s="1102" t="s">
        <v>1849</v>
      </c>
      <c r="M57" s="1132" t="s">
        <v>2127</v>
      </c>
      <c r="N57" s="1141"/>
      <c r="O57" s="1099">
        <f>+'Form 2B'!A50</f>
        <v>0</v>
      </c>
      <c r="P57" s="1136" t="e">
        <f>VLOOKUP($O57,ICP!$A:$B,2,FALSE)</f>
        <v>#N/A</v>
      </c>
      <c r="R57" s="1100" t="s">
        <v>2128</v>
      </c>
      <c r="S57" s="1137">
        <f t="shared" si="1"/>
        <v>0</v>
      </c>
      <c r="T57" s="1138">
        <f>+'Form 2B'!G50</f>
        <v>0</v>
      </c>
    </row>
    <row r="58" spans="1:20">
      <c r="A58" s="1132" t="s">
        <v>2123</v>
      </c>
      <c r="B58" s="1099" t="s">
        <v>2124</v>
      </c>
      <c r="C58" s="1132">
        <v>440005</v>
      </c>
      <c r="D58" s="1132" t="s">
        <v>2122</v>
      </c>
      <c r="E58" s="1139" t="s">
        <v>2125</v>
      </c>
      <c r="F58" s="1139"/>
      <c r="G58" s="1132" t="s">
        <v>2126</v>
      </c>
      <c r="H58" s="1101" t="s">
        <v>2125</v>
      </c>
      <c r="I58" s="1132" t="s">
        <v>2126</v>
      </c>
      <c r="J58" s="1132" t="str">
        <f t="shared" si="0"/>
        <v>Ok</v>
      </c>
      <c r="L58" s="1102" t="s">
        <v>1849</v>
      </c>
      <c r="M58" s="1132" t="s">
        <v>2127</v>
      </c>
      <c r="N58" s="1141"/>
      <c r="O58" s="1099">
        <f>+'Form 2B'!A51</f>
        <v>0</v>
      </c>
      <c r="P58" s="1136" t="e">
        <f>VLOOKUP($O58,ICP!$A:$B,2,FALSE)</f>
        <v>#N/A</v>
      </c>
      <c r="R58" s="1100" t="s">
        <v>2128</v>
      </c>
      <c r="S58" s="1137">
        <f t="shared" si="1"/>
        <v>0</v>
      </c>
      <c r="T58" s="1138">
        <f>+'Form 2B'!G51</f>
        <v>0</v>
      </c>
    </row>
    <row r="59" spans="1:20">
      <c r="A59" s="1132" t="s">
        <v>2123</v>
      </c>
      <c r="B59" s="1099" t="s">
        <v>2124</v>
      </c>
      <c r="C59" s="1132">
        <v>440005</v>
      </c>
      <c r="D59" s="1132" t="s">
        <v>2122</v>
      </c>
      <c r="E59" s="1139" t="s">
        <v>2125</v>
      </c>
      <c r="F59" s="1139"/>
      <c r="G59" s="1132" t="s">
        <v>2126</v>
      </c>
      <c r="H59" s="1101" t="s">
        <v>2125</v>
      </c>
      <c r="I59" s="1132" t="s">
        <v>2126</v>
      </c>
      <c r="J59" s="1132" t="str">
        <f t="shared" si="0"/>
        <v>Ok</v>
      </c>
      <c r="L59" s="1102" t="s">
        <v>1849</v>
      </c>
      <c r="M59" s="1132" t="s">
        <v>2127</v>
      </c>
      <c r="N59" s="1141"/>
      <c r="O59" s="1099">
        <f>+'Form 2B'!A52</f>
        <v>0</v>
      </c>
      <c r="P59" s="1136" t="e">
        <f>VLOOKUP($O59,ICP!$A:$B,2,FALSE)</f>
        <v>#N/A</v>
      </c>
      <c r="R59" s="1100" t="s">
        <v>2128</v>
      </c>
      <c r="S59" s="1137">
        <f t="shared" si="1"/>
        <v>0</v>
      </c>
      <c r="T59" s="1138">
        <f>+'Form 2B'!G52</f>
        <v>0</v>
      </c>
    </row>
    <row r="60" spans="1:20">
      <c r="A60" s="1132" t="s">
        <v>2123</v>
      </c>
      <c r="B60" s="1099" t="s">
        <v>2124</v>
      </c>
      <c r="C60" s="1132">
        <v>440005</v>
      </c>
      <c r="D60" s="1132" t="s">
        <v>2122</v>
      </c>
      <c r="E60" s="1139" t="s">
        <v>2125</v>
      </c>
      <c r="F60" s="1139"/>
      <c r="G60" s="1132" t="s">
        <v>2126</v>
      </c>
      <c r="H60" s="1101" t="s">
        <v>2125</v>
      </c>
      <c r="I60" s="1132" t="s">
        <v>2126</v>
      </c>
      <c r="J60" s="1132" t="str">
        <f t="shared" si="0"/>
        <v>Ok</v>
      </c>
      <c r="L60" s="1102" t="s">
        <v>1849</v>
      </c>
      <c r="M60" s="1132" t="s">
        <v>2127</v>
      </c>
      <c r="N60" s="1141"/>
      <c r="O60" s="1099">
        <f>+'Form 2B'!A53</f>
        <v>0</v>
      </c>
      <c r="P60" s="1136" t="e">
        <f>VLOOKUP($O60,ICP!$A:$B,2,FALSE)</f>
        <v>#N/A</v>
      </c>
      <c r="R60" s="1100" t="s">
        <v>2128</v>
      </c>
      <c r="S60" s="1137">
        <f t="shared" si="1"/>
        <v>0</v>
      </c>
      <c r="T60" s="1138">
        <f>+'Form 2B'!G53</f>
        <v>0</v>
      </c>
    </row>
    <row r="61" spans="1:20">
      <c r="A61" s="1132" t="s">
        <v>2123</v>
      </c>
      <c r="B61" s="1099" t="s">
        <v>2124</v>
      </c>
      <c r="C61" s="1132">
        <v>440005</v>
      </c>
      <c r="D61" s="1132" t="s">
        <v>2122</v>
      </c>
      <c r="E61" s="1139" t="s">
        <v>2125</v>
      </c>
      <c r="F61" s="1139"/>
      <c r="G61" s="1132" t="s">
        <v>2126</v>
      </c>
      <c r="H61" s="1101" t="s">
        <v>2125</v>
      </c>
      <c r="I61" s="1132" t="s">
        <v>2126</v>
      </c>
      <c r="J61" s="1132" t="str">
        <f t="shared" si="0"/>
        <v>Ok</v>
      </c>
      <c r="L61" s="1102" t="s">
        <v>1849</v>
      </c>
      <c r="M61" s="1132" t="s">
        <v>2127</v>
      </c>
      <c r="N61" s="1141"/>
      <c r="O61" s="1099">
        <f>+'Form 2B'!A54</f>
        <v>0</v>
      </c>
      <c r="P61" s="1136" t="e">
        <f>VLOOKUP($O61,ICP!$A:$B,2,FALSE)</f>
        <v>#N/A</v>
      </c>
      <c r="R61" s="1100" t="s">
        <v>2128</v>
      </c>
      <c r="S61" s="1137">
        <f t="shared" si="1"/>
        <v>0</v>
      </c>
      <c r="T61" s="1138">
        <f>+'Form 2B'!G54</f>
        <v>0</v>
      </c>
    </row>
    <row r="62" spans="1:20">
      <c r="A62" s="1132" t="s">
        <v>2123</v>
      </c>
      <c r="B62" s="1099" t="s">
        <v>2124</v>
      </c>
      <c r="C62" s="1132">
        <v>440005</v>
      </c>
      <c r="D62" s="1132" t="s">
        <v>2122</v>
      </c>
      <c r="E62" s="1139" t="s">
        <v>2125</v>
      </c>
      <c r="F62" s="1139"/>
      <c r="G62" s="1132" t="s">
        <v>2126</v>
      </c>
      <c r="H62" s="1101" t="s">
        <v>2125</v>
      </c>
      <c r="I62" s="1132" t="s">
        <v>2126</v>
      </c>
      <c r="J62" s="1132" t="str">
        <f t="shared" si="0"/>
        <v>Ok</v>
      </c>
      <c r="L62" s="1102" t="s">
        <v>1849</v>
      </c>
      <c r="M62" s="1132" t="s">
        <v>2127</v>
      </c>
      <c r="N62" s="1141"/>
      <c r="O62" s="1099">
        <f>+'Form 2B'!A55</f>
        <v>0</v>
      </c>
      <c r="P62" s="1136" t="e">
        <f>VLOOKUP($O62,ICP!$A:$B,2,FALSE)</f>
        <v>#N/A</v>
      </c>
      <c r="R62" s="1100" t="s">
        <v>2128</v>
      </c>
      <c r="S62" s="1137">
        <f t="shared" si="1"/>
        <v>0</v>
      </c>
      <c r="T62" s="1138">
        <f>+'Form 2B'!G55</f>
        <v>0</v>
      </c>
    </row>
    <row r="63" spans="1:20">
      <c r="A63" s="1132" t="s">
        <v>2123</v>
      </c>
      <c r="B63" s="1099" t="s">
        <v>2124</v>
      </c>
      <c r="C63" s="1132">
        <v>440005</v>
      </c>
      <c r="D63" s="1132" t="s">
        <v>2122</v>
      </c>
      <c r="E63" s="1139" t="s">
        <v>2125</v>
      </c>
      <c r="F63" s="1139"/>
      <c r="G63" s="1132" t="s">
        <v>2126</v>
      </c>
      <c r="H63" s="1101" t="s">
        <v>2125</v>
      </c>
      <c r="I63" s="1132" t="s">
        <v>2126</v>
      </c>
      <c r="J63" s="1132" t="str">
        <f t="shared" si="0"/>
        <v>Ok</v>
      </c>
      <c r="L63" s="1102" t="s">
        <v>1849</v>
      </c>
      <c r="M63" s="1132" t="s">
        <v>2127</v>
      </c>
      <c r="N63" s="1141"/>
      <c r="O63" s="1099">
        <f>+'Form 2B'!A56</f>
        <v>0</v>
      </c>
      <c r="P63" s="1136" t="e">
        <f>VLOOKUP($O63,ICP!$A:$B,2,FALSE)</f>
        <v>#N/A</v>
      </c>
      <c r="R63" s="1100" t="s">
        <v>2128</v>
      </c>
      <c r="S63" s="1137">
        <f t="shared" si="1"/>
        <v>0</v>
      </c>
      <c r="T63" s="1138">
        <f>+'Form 2B'!G56</f>
        <v>0</v>
      </c>
    </row>
    <row r="64" spans="1:20">
      <c r="A64" s="1132" t="s">
        <v>2123</v>
      </c>
      <c r="B64" s="1099" t="s">
        <v>2124</v>
      </c>
      <c r="C64" s="1132">
        <v>440005</v>
      </c>
      <c r="D64" s="1132" t="s">
        <v>2122</v>
      </c>
      <c r="E64" s="1139" t="s">
        <v>2125</v>
      </c>
      <c r="F64" s="1139"/>
      <c r="G64" s="1132" t="s">
        <v>2126</v>
      </c>
      <c r="H64" s="1101" t="s">
        <v>2125</v>
      </c>
      <c r="I64" s="1132" t="s">
        <v>2126</v>
      </c>
      <c r="J64" s="1132" t="str">
        <f t="shared" si="0"/>
        <v>Ok</v>
      </c>
      <c r="L64" s="1102" t="s">
        <v>1849</v>
      </c>
      <c r="M64" s="1132" t="s">
        <v>2127</v>
      </c>
      <c r="N64" s="1141"/>
      <c r="O64" s="1099">
        <f>+'Form 2B'!A57</f>
        <v>0</v>
      </c>
      <c r="P64" s="1136" t="e">
        <f>VLOOKUP($O64,ICP!$A:$B,2,FALSE)</f>
        <v>#N/A</v>
      </c>
      <c r="R64" s="1100" t="s">
        <v>2128</v>
      </c>
      <c r="S64" s="1137">
        <f t="shared" si="1"/>
        <v>0</v>
      </c>
      <c r="T64" s="1138">
        <f>+'Form 2B'!G57</f>
        <v>0</v>
      </c>
    </row>
    <row r="65" spans="1:20">
      <c r="A65" s="1132" t="s">
        <v>2123</v>
      </c>
      <c r="B65" s="1099" t="s">
        <v>2124</v>
      </c>
      <c r="C65" s="1132">
        <v>440005</v>
      </c>
      <c r="D65" s="1132" t="s">
        <v>2122</v>
      </c>
      <c r="E65" s="1139" t="s">
        <v>2125</v>
      </c>
      <c r="F65" s="1139"/>
      <c r="G65" s="1132" t="s">
        <v>2126</v>
      </c>
      <c r="H65" s="1101" t="s">
        <v>2125</v>
      </c>
      <c r="I65" s="1132" t="s">
        <v>2126</v>
      </c>
      <c r="J65" s="1132" t="str">
        <f t="shared" si="0"/>
        <v>Ok</v>
      </c>
      <c r="L65" s="1102" t="s">
        <v>1849</v>
      </c>
      <c r="M65" s="1132" t="s">
        <v>2127</v>
      </c>
      <c r="N65" s="1141"/>
      <c r="O65" s="1099">
        <f>+'Form 2B'!A58</f>
        <v>0</v>
      </c>
      <c r="P65" s="1136" t="e">
        <f>VLOOKUP($O65,ICP!$A:$B,2,FALSE)</f>
        <v>#N/A</v>
      </c>
      <c r="R65" s="1100" t="s">
        <v>2128</v>
      </c>
      <c r="S65" s="1137">
        <f t="shared" si="1"/>
        <v>0</v>
      </c>
      <c r="T65" s="1138">
        <f>+'Form 2B'!G58</f>
        <v>0</v>
      </c>
    </row>
    <row r="66" spans="1:20">
      <c r="A66" s="1132" t="s">
        <v>2123</v>
      </c>
      <c r="B66" s="1099" t="s">
        <v>2124</v>
      </c>
      <c r="C66" s="1132">
        <v>440005</v>
      </c>
      <c r="D66" s="1132" t="s">
        <v>2122</v>
      </c>
      <c r="E66" s="1139" t="s">
        <v>2125</v>
      </c>
      <c r="F66" s="1139"/>
      <c r="G66" s="1132" t="s">
        <v>2126</v>
      </c>
      <c r="H66" s="1101" t="s">
        <v>2125</v>
      </c>
      <c r="I66" s="1132" t="s">
        <v>2126</v>
      </c>
      <c r="J66" s="1132" t="str">
        <f t="shared" si="0"/>
        <v>Ok</v>
      </c>
      <c r="L66" s="1102" t="s">
        <v>1849</v>
      </c>
      <c r="M66" s="1132" t="s">
        <v>2127</v>
      </c>
      <c r="N66" s="1141"/>
      <c r="O66" s="1099">
        <f>+'Form 2B'!A59</f>
        <v>0</v>
      </c>
      <c r="P66" s="1136" t="e">
        <f>VLOOKUP($O66,ICP!$A:$B,2,FALSE)</f>
        <v>#N/A</v>
      </c>
      <c r="R66" s="1100" t="s">
        <v>2128</v>
      </c>
      <c r="S66" s="1137">
        <f t="shared" si="1"/>
        <v>0</v>
      </c>
      <c r="T66" s="1138">
        <f>+'Form 2B'!G59</f>
        <v>0</v>
      </c>
    </row>
    <row r="67" spans="1:20">
      <c r="A67" s="1132" t="s">
        <v>2123</v>
      </c>
      <c r="B67" s="1099" t="s">
        <v>2124</v>
      </c>
      <c r="C67" s="1132">
        <v>440005</v>
      </c>
      <c r="D67" s="1132" t="s">
        <v>2122</v>
      </c>
      <c r="E67" s="1139" t="s">
        <v>2125</v>
      </c>
      <c r="F67" s="1139"/>
      <c r="G67" s="1132" t="s">
        <v>2126</v>
      </c>
      <c r="H67" s="1101" t="s">
        <v>2125</v>
      </c>
      <c r="I67" s="1132" t="s">
        <v>2126</v>
      </c>
      <c r="J67" s="1132" t="str">
        <f t="shared" si="0"/>
        <v>Ok</v>
      </c>
      <c r="L67" s="1102" t="s">
        <v>1849</v>
      </c>
      <c r="M67" s="1132" t="s">
        <v>2127</v>
      </c>
      <c r="N67" s="1141"/>
      <c r="O67" s="1099">
        <f>+'Form 2B'!A60</f>
        <v>0</v>
      </c>
      <c r="P67" s="1136" t="e">
        <f>VLOOKUP($O67,ICP!$A:$B,2,FALSE)</f>
        <v>#N/A</v>
      </c>
      <c r="R67" s="1100" t="s">
        <v>2128</v>
      </c>
      <c r="S67" s="1137">
        <f t="shared" si="1"/>
        <v>0</v>
      </c>
      <c r="T67" s="1138">
        <f>+'Form 2B'!G60</f>
        <v>0</v>
      </c>
    </row>
    <row r="68" spans="1:20">
      <c r="A68" s="1132" t="s">
        <v>2123</v>
      </c>
      <c r="B68" s="1099" t="s">
        <v>2124</v>
      </c>
      <c r="C68" s="1132">
        <v>440005</v>
      </c>
      <c r="D68" s="1132" t="s">
        <v>2122</v>
      </c>
      <c r="E68" s="1139" t="s">
        <v>2125</v>
      </c>
      <c r="F68" s="1139"/>
      <c r="G68" s="1132" t="s">
        <v>2126</v>
      </c>
      <c r="H68" s="1101" t="s">
        <v>2125</v>
      </c>
      <c r="I68" s="1132" t="s">
        <v>2126</v>
      </c>
      <c r="J68" s="1132" t="str">
        <f t="shared" si="0"/>
        <v>Ok</v>
      </c>
      <c r="L68" s="1102" t="s">
        <v>1849</v>
      </c>
      <c r="M68" s="1132" t="s">
        <v>2127</v>
      </c>
      <c r="N68" s="1141"/>
      <c r="O68" s="1099">
        <f>+'Form 2B'!A61</f>
        <v>0</v>
      </c>
      <c r="P68" s="1136" t="e">
        <f>VLOOKUP($O68,ICP!$A:$B,2,FALSE)</f>
        <v>#N/A</v>
      </c>
      <c r="R68" s="1100" t="s">
        <v>2128</v>
      </c>
      <c r="S68" s="1137">
        <f t="shared" si="1"/>
        <v>0</v>
      </c>
      <c r="T68" s="1138">
        <f>+'Form 2B'!G61</f>
        <v>0</v>
      </c>
    </row>
    <row r="69" spans="1:20">
      <c r="A69" s="1132" t="s">
        <v>2123</v>
      </c>
      <c r="B69" s="1099" t="s">
        <v>2124</v>
      </c>
      <c r="C69" s="1132">
        <v>440005</v>
      </c>
      <c r="D69" s="1132" t="s">
        <v>2122</v>
      </c>
      <c r="E69" s="1139" t="s">
        <v>2125</v>
      </c>
      <c r="F69" s="1139"/>
      <c r="G69" s="1132" t="s">
        <v>2126</v>
      </c>
      <c r="H69" s="1101" t="s">
        <v>2125</v>
      </c>
      <c r="I69" s="1132" t="s">
        <v>2126</v>
      </c>
      <c r="J69" s="1132" t="str">
        <f t="shared" si="0"/>
        <v>Ok</v>
      </c>
      <c r="L69" s="1102" t="s">
        <v>1849</v>
      </c>
      <c r="M69" s="1132" t="s">
        <v>2127</v>
      </c>
      <c r="N69" s="1141"/>
      <c r="O69" s="1099">
        <f>+'Form 2B'!A62</f>
        <v>0</v>
      </c>
      <c r="P69" s="1136" t="e">
        <f>VLOOKUP($O69,ICP!$A:$B,2,FALSE)</f>
        <v>#N/A</v>
      </c>
      <c r="R69" s="1100" t="s">
        <v>2128</v>
      </c>
      <c r="S69" s="1137">
        <f t="shared" si="1"/>
        <v>0</v>
      </c>
      <c r="T69" s="1138">
        <f>+'Form 2B'!G62</f>
        <v>0</v>
      </c>
    </row>
    <row r="70" spans="1:20">
      <c r="A70" s="1132" t="s">
        <v>2123</v>
      </c>
      <c r="B70" s="1099" t="s">
        <v>2124</v>
      </c>
      <c r="C70" s="1132">
        <v>440005</v>
      </c>
      <c r="D70" s="1132" t="s">
        <v>2122</v>
      </c>
      <c r="E70" s="1139" t="s">
        <v>2125</v>
      </c>
      <c r="F70" s="1139"/>
      <c r="G70" s="1132" t="s">
        <v>2126</v>
      </c>
      <c r="H70" s="1101" t="s">
        <v>2125</v>
      </c>
      <c r="I70" s="1132" t="s">
        <v>2126</v>
      </c>
      <c r="J70" s="1132" t="str">
        <f t="shared" si="0"/>
        <v>Ok</v>
      </c>
      <c r="K70" s="1133"/>
      <c r="L70" s="1102" t="s">
        <v>1849</v>
      </c>
      <c r="M70" s="1132" t="s">
        <v>2127</v>
      </c>
      <c r="N70" s="1141"/>
      <c r="O70" s="1099">
        <f>+'Form 2B'!A63</f>
        <v>0</v>
      </c>
      <c r="P70" s="1136" t="e">
        <f>VLOOKUP($O70,ICP!$A:$B,2,FALSE)</f>
        <v>#N/A</v>
      </c>
      <c r="R70" s="1100" t="s">
        <v>2128</v>
      </c>
      <c r="S70" s="1137">
        <f t="shared" si="1"/>
        <v>0</v>
      </c>
      <c r="T70" s="1138">
        <f>+'Form 2B'!G63</f>
        <v>0</v>
      </c>
    </row>
    <row r="71" spans="1:20">
      <c r="A71" s="1099" t="s">
        <v>2129</v>
      </c>
      <c r="B71" s="1099">
        <v>420017</v>
      </c>
      <c r="C71" s="1132">
        <v>475005</v>
      </c>
      <c r="D71" s="1132" t="s">
        <v>2130</v>
      </c>
      <c r="E71" s="1139">
        <v>409699</v>
      </c>
      <c r="F71" s="1139"/>
      <c r="G71" s="1132" t="s">
        <v>1938</v>
      </c>
      <c r="H71" s="1101">
        <v>409640</v>
      </c>
      <c r="I71" s="1134" t="s">
        <v>2131</v>
      </c>
      <c r="J71" s="1132" t="str">
        <f t="shared" ref="J71:J134" si="2">IF(E71=H71,"Ok","No Match")</f>
        <v>No Match</v>
      </c>
      <c r="K71" s="1133" t="s">
        <v>2132</v>
      </c>
      <c r="L71" s="1140">
        <v>409640</v>
      </c>
      <c r="M71" s="1134" t="s">
        <v>1923</v>
      </c>
      <c r="N71" s="1141"/>
      <c r="O71" s="1142"/>
      <c r="P71" s="1143"/>
      <c r="Q71" s="1144"/>
      <c r="R71" s="1100" t="s">
        <v>2133</v>
      </c>
      <c r="S71" s="1137">
        <f t="shared" ref="S71:S134" si="3">+T71*$S$1</f>
        <v>6533771.7399999993</v>
      </c>
      <c r="T71" s="1138">
        <f>+'Form 2B'!C21</f>
        <v>6533.7717399999992</v>
      </c>
    </row>
    <row r="72" spans="1:20">
      <c r="A72" s="1099" t="s">
        <v>2134</v>
      </c>
      <c r="B72" s="1099" t="s">
        <v>2135</v>
      </c>
      <c r="C72" s="1132">
        <v>475005</v>
      </c>
      <c r="D72" s="1132" t="s">
        <v>2130</v>
      </c>
      <c r="E72" s="1139" t="s">
        <v>2103</v>
      </c>
      <c r="F72" s="1139"/>
      <c r="G72" s="1132" t="s">
        <v>1941</v>
      </c>
      <c r="H72" s="1101" t="s">
        <v>2136</v>
      </c>
      <c r="I72" s="1134" t="s">
        <v>2137</v>
      </c>
      <c r="J72" s="1132" t="str">
        <f t="shared" si="2"/>
        <v>No Match</v>
      </c>
      <c r="K72" s="1133" t="s">
        <v>2132</v>
      </c>
      <c r="L72" s="1102" t="s">
        <v>1924</v>
      </c>
      <c r="M72" s="1134" t="s">
        <v>2138</v>
      </c>
      <c r="N72" s="1141"/>
      <c r="O72" s="1099">
        <f>+'Form 2B'!A44</f>
        <v>0</v>
      </c>
      <c r="P72" s="1136" t="e">
        <f>VLOOKUP($O72,ICP!$A:$B,2,FALSE)</f>
        <v>#N/A</v>
      </c>
      <c r="R72" s="1100" t="s">
        <v>2133</v>
      </c>
      <c r="S72" s="1137">
        <f t="shared" si="3"/>
        <v>0</v>
      </c>
      <c r="T72" s="1138">
        <f>+'Form 2B'!D44</f>
        <v>0</v>
      </c>
    </row>
    <row r="73" spans="1:20">
      <c r="A73" s="1099" t="s">
        <v>2134</v>
      </c>
      <c r="B73" s="1099" t="s">
        <v>2135</v>
      </c>
      <c r="C73" s="1132">
        <v>475005</v>
      </c>
      <c r="D73" s="1132" t="s">
        <v>2130</v>
      </c>
      <c r="E73" s="1139" t="s">
        <v>2103</v>
      </c>
      <c r="F73" s="1139"/>
      <c r="G73" s="1132" t="s">
        <v>1941</v>
      </c>
      <c r="H73" s="1101" t="s">
        <v>2136</v>
      </c>
      <c r="I73" s="1134" t="s">
        <v>2137</v>
      </c>
      <c r="J73" s="1132" t="str">
        <f t="shared" si="2"/>
        <v>No Match</v>
      </c>
      <c r="K73" s="1133" t="s">
        <v>2132</v>
      </c>
      <c r="L73" s="1102" t="s">
        <v>1924</v>
      </c>
      <c r="M73" s="1134" t="s">
        <v>2138</v>
      </c>
      <c r="N73" s="1141"/>
      <c r="O73" s="1099">
        <f>+'Form 2B'!A45</f>
        <v>0</v>
      </c>
      <c r="P73" s="1136" t="e">
        <f>VLOOKUP($O73,ICP!$A:$B,2,FALSE)</f>
        <v>#N/A</v>
      </c>
      <c r="R73" s="1100" t="s">
        <v>2133</v>
      </c>
      <c r="S73" s="1137">
        <f t="shared" si="3"/>
        <v>0</v>
      </c>
      <c r="T73" s="1138">
        <f>+'Form 2B'!D45</f>
        <v>0</v>
      </c>
    </row>
    <row r="74" spans="1:20">
      <c r="A74" s="1099" t="s">
        <v>2134</v>
      </c>
      <c r="B74" s="1099" t="s">
        <v>2135</v>
      </c>
      <c r="C74" s="1132">
        <v>475005</v>
      </c>
      <c r="D74" s="1132" t="s">
        <v>2130</v>
      </c>
      <c r="E74" s="1139" t="s">
        <v>2103</v>
      </c>
      <c r="F74" s="1139"/>
      <c r="G74" s="1132" t="s">
        <v>1941</v>
      </c>
      <c r="H74" s="1101" t="s">
        <v>2136</v>
      </c>
      <c r="I74" s="1134" t="s">
        <v>2137</v>
      </c>
      <c r="J74" s="1132" t="str">
        <f t="shared" si="2"/>
        <v>No Match</v>
      </c>
      <c r="K74" s="1133" t="s">
        <v>2132</v>
      </c>
      <c r="L74" s="1102" t="s">
        <v>1924</v>
      </c>
      <c r="M74" s="1134" t="s">
        <v>2138</v>
      </c>
      <c r="N74" s="1141"/>
      <c r="O74" s="1099">
        <f>+'Form 2B'!A46</f>
        <v>0</v>
      </c>
      <c r="P74" s="1136" t="e">
        <f>VLOOKUP($O74,ICP!$A:$B,2,FALSE)</f>
        <v>#N/A</v>
      </c>
      <c r="R74" s="1100" t="s">
        <v>2133</v>
      </c>
      <c r="S74" s="1137">
        <f t="shared" si="3"/>
        <v>0</v>
      </c>
      <c r="T74" s="1138">
        <f>+'Form 2B'!D46</f>
        <v>0</v>
      </c>
    </row>
    <row r="75" spans="1:20">
      <c r="A75" s="1099" t="s">
        <v>2134</v>
      </c>
      <c r="B75" s="1099" t="s">
        <v>2135</v>
      </c>
      <c r="C75" s="1132">
        <v>475005</v>
      </c>
      <c r="D75" s="1132" t="s">
        <v>2130</v>
      </c>
      <c r="E75" s="1139" t="s">
        <v>2103</v>
      </c>
      <c r="F75" s="1139"/>
      <c r="G75" s="1132" t="s">
        <v>1941</v>
      </c>
      <c r="H75" s="1101" t="s">
        <v>2136</v>
      </c>
      <c r="I75" s="1134" t="s">
        <v>2137</v>
      </c>
      <c r="J75" s="1132" t="str">
        <f t="shared" si="2"/>
        <v>No Match</v>
      </c>
      <c r="K75" s="1133" t="s">
        <v>2132</v>
      </c>
      <c r="L75" s="1102" t="s">
        <v>1924</v>
      </c>
      <c r="M75" s="1134" t="s">
        <v>2138</v>
      </c>
      <c r="N75" s="1141"/>
      <c r="O75" s="1099">
        <f>+'Form 2B'!A47</f>
        <v>0</v>
      </c>
      <c r="P75" s="1136" t="e">
        <f>VLOOKUP($O75,ICP!$A:$B,2,FALSE)</f>
        <v>#N/A</v>
      </c>
      <c r="R75" s="1100" t="s">
        <v>2133</v>
      </c>
      <c r="S75" s="1137">
        <f t="shared" si="3"/>
        <v>0</v>
      </c>
      <c r="T75" s="1138">
        <f>+'Form 2B'!D47</f>
        <v>0</v>
      </c>
    </row>
    <row r="76" spans="1:20">
      <c r="A76" s="1099" t="s">
        <v>2134</v>
      </c>
      <c r="B76" s="1099" t="s">
        <v>2135</v>
      </c>
      <c r="C76" s="1132">
        <v>475005</v>
      </c>
      <c r="D76" s="1132" t="s">
        <v>2130</v>
      </c>
      <c r="E76" s="1139" t="s">
        <v>2103</v>
      </c>
      <c r="F76" s="1139"/>
      <c r="G76" s="1132" t="s">
        <v>1941</v>
      </c>
      <c r="H76" s="1101" t="s">
        <v>2136</v>
      </c>
      <c r="I76" s="1134" t="s">
        <v>2137</v>
      </c>
      <c r="J76" s="1132" t="str">
        <f t="shared" si="2"/>
        <v>No Match</v>
      </c>
      <c r="K76" s="1133" t="s">
        <v>2132</v>
      </c>
      <c r="L76" s="1102" t="s">
        <v>1924</v>
      </c>
      <c r="M76" s="1134" t="s">
        <v>2138</v>
      </c>
      <c r="N76" s="1141"/>
      <c r="O76" s="1099">
        <f>+'Form 2B'!A48</f>
        <v>0</v>
      </c>
      <c r="P76" s="1136" t="e">
        <f>VLOOKUP($O76,ICP!$A:$B,2,FALSE)</f>
        <v>#N/A</v>
      </c>
      <c r="R76" s="1100" t="s">
        <v>2133</v>
      </c>
      <c r="S76" s="1137">
        <f t="shared" si="3"/>
        <v>0</v>
      </c>
      <c r="T76" s="1138">
        <f>+'Form 2B'!D48</f>
        <v>0</v>
      </c>
    </row>
    <row r="77" spans="1:20">
      <c r="A77" s="1099" t="s">
        <v>2134</v>
      </c>
      <c r="B77" s="1099" t="s">
        <v>2135</v>
      </c>
      <c r="C77" s="1132">
        <v>475005</v>
      </c>
      <c r="D77" s="1132" t="s">
        <v>2130</v>
      </c>
      <c r="E77" s="1139" t="s">
        <v>2103</v>
      </c>
      <c r="F77" s="1139"/>
      <c r="G77" s="1132" t="s">
        <v>1941</v>
      </c>
      <c r="H77" s="1101" t="s">
        <v>2136</v>
      </c>
      <c r="I77" s="1134" t="s">
        <v>2137</v>
      </c>
      <c r="J77" s="1132" t="str">
        <f t="shared" si="2"/>
        <v>No Match</v>
      </c>
      <c r="K77" s="1133" t="s">
        <v>2132</v>
      </c>
      <c r="L77" s="1102" t="s">
        <v>1924</v>
      </c>
      <c r="M77" s="1134" t="s">
        <v>2138</v>
      </c>
      <c r="N77" s="1141"/>
      <c r="O77" s="1099">
        <f>+'Form 2B'!A49</f>
        <v>0</v>
      </c>
      <c r="P77" s="1136" t="e">
        <f>VLOOKUP($O77,ICP!$A:$B,2,FALSE)</f>
        <v>#N/A</v>
      </c>
      <c r="R77" s="1100" t="s">
        <v>2133</v>
      </c>
      <c r="S77" s="1137">
        <f t="shared" si="3"/>
        <v>0</v>
      </c>
      <c r="T77" s="1138">
        <f>+'Form 2B'!D49</f>
        <v>0</v>
      </c>
    </row>
    <row r="78" spans="1:20">
      <c r="A78" s="1099" t="s">
        <v>2134</v>
      </c>
      <c r="B78" s="1099" t="s">
        <v>2135</v>
      </c>
      <c r="C78" s="1132">
        <v>475005</v>
      </c>
      <c r="D78" s="1132" t="s">
        <v>2130</v>
      </c>
      <c r="E78" s="1139" t="s">
        <v>2103</v>
      </c>
      <c r="F78" s="1139"/>
      <c r="G78" s="1132" t="s">
        <v>1941</v>
      </c>
      <c r="H78" s="1101" t="s">
        <v>2136</v>
      </c>
      <c r="I78" s="1134" t="s">
        <v>2137</v>
      </c>
      <c r="J78" s="1132" t="str">
        <f t="shared" si="2"/>
        <v>No Match</v>
      </c>
      <c r="K78" s="1133" t="s">
        <v>2132</v>
      </c>
      <c r="L78" s="1102" t="s">
        <v>1924</v>
      </c>
      <c r="M78" s="1134" t="s">
        <v>2138</v>
      </c>
      <c r="N78" s="1141"/>
      <c r="O78" s="1099">
        <f>+'Form 2B'!A50</f>
        <v>0</v>
      </c>
      <c r="P78" s="1136" t="e">
        <f>VLOOKUP($O78,ICP!$A:$B,2,FALSE)</f>
        <v>#N/A</v>
      </c>
      <c r="R78" s="1100" t="s">
        <v>2133</v>
      </c>
      <c r="S78" s="1137">
        <f t="shared" si="3"/>
        <v>0</v>
      </c>
      <c r="T78" s="1138">
        <f>+'Form 2B'!D50</f>
        <v>0</v>
      </c>
    </row>
    <row r="79" spans="1:20">
      <c r="A79" s="1099" t="s">
        <v>2134</v>
      </c>
      <c r="B79" s="1099" t="s">
        <v>2135</v>
      </c>
      <c r="C79" s="1132">
        <v>475005</v>
      </c>
      <c r="D79" s="1132" t="s">
        <v>2130</v>
      </c>
      <c r="E79" s="1139" t="s">
        <v>2103</v>
      </c>
      <c r="F79" s="1139"/>
      <c r="G79" s="1132" t="s">
        <v>1941</v>
      </c>
      <c r="H79" s="1101" t="s">
        <v>2136</v>
      </c>
      <c r="I79" s="1134" t="s">
        <v>2137</v>
      </c>
      <c r="J79" s="1132" t="str">
        <f t="shared" si="2"/>
        <v>No Match</v>
      </c>
      <c r="K79" s="1133" t="s">
        <v>2132</v>
      </c>
      <c r="L79" s="1102" t="s">
        <v>1924</v>
      </c>
      <c r="M79" s="1134" t="s">
        <v>2138</v>
      </c>
      <c r="N79" s="1141"/>
      <c r="O79" s="1099">
        <f>+'Form 2B'!A51</f>
        <v>0</v>
      </c>
      <c r="P79" s="1136" t="e">
        <f>VLOOKUP($O79,ICP!$A:$B,2,FALSE)</f>
        <v>#N/A</v>
      </c>
      <c r="R79" s="1100" t="s">
        <v>2133</v>
      </c>
      <c r="S79" s="1137">
        <f t="shared" si="3"/>
        <v>0</v>
      </c>
      <c r="T79" s="1138">
        <f>+'Form 2B'!D51</f>
        <v>0</v>
      </c>
    </row>
    <row r="80" spans="1:20">
      <c r="A80" s="1099" t="s">
        <v>2134</v>
      </c>
      <c r="B80" s="1099" t="s">
        <v>2135</v>
      </c>
      <c r="C80" s="1132">
        <v>475005</v>
      </c>
      <c r="D80" s="1132" t="s">
        <v>2130</v>
      </c>
      <c r="E80" s="1139" t="s">
        <v>2103</v>
      </c>
      <c r="F80" s="1139"/>
      <c r="G80" s="1132" t="s">
        <v>1941</v>
      </c>
      <c r="H80" s="1101" t="s">
        <v>2136</v>
      </c>
      <c r="I80" s="1134" t="s">
        <v>2137</v>
      </c>
      <c r="J80" s="1132" t="str">
        <f t="shared" si="2"/>
        <v>No Match</v>
      </c>
      <c r="K80" s="1133" t="s">
        <v>2132</v>
      </c>
      <c r="L80" s="1102" t="s">
        <v>1924</v>
      </c>
      <c r="M80" s="1134" t="s">
        <v>2138</v>
      </c>
      <c r="N80" s="1141"/>
      <c r="O80" s="1099">
        <f>+'Form 2B'!A52</f>
        <v>0</v>
      </c>
      <c r="P80" s="1136" t="e">
        <f>VLOOKUP($O80,ICP!$A:$B,2,FALSE)</f>
        <v>#N/A</v>
      </c>
      <c r="R80" s="1100" t="s">
        <v>2133</v>
      </c>
      <c r="S80" s="1137">
        <f t="shared" si="3"/>
        <v>0</v>
      </c>
      <c r="T80" s="1138">
        <f>+'Form 2B'!D52</f>
        <v>0</v>
      </c>
    </row>
    <row r="81" spans="1:21">
      <c r="A81" s="1099" t="s">
        <v>2134</v>
      </c>
      <c r="B81" s="1099" t="s">
        <v>2135</v>
      </c>
      <c r="C81" s="1132">
        <v>475005</v>
      </c>
      <c r="D81" s="1132" t="s">
        <v>2130</v>
      </c>
      <c r="E81" s="1139" t="s">
        <v>2103</v>
      </c>
      <c r="F81" s="1139"/>
      <c r="G81" s="1132" t="s">
        <v>1941</v>
      </c>
      <c r="H81" s="1101" t="s">
        <v>2136</v>
      </c>
      <c r="I81" s="1134" t="s">
        <v>2137</v>
      </c>
      <c r="J81" s="1132" t="str">
        <f t="shared" si="2"/>
        <v>No Match</v>
      </c>
      <c r="K81" s="1133" t="s">
        <v>2132</v>
      </c>
      <c r="L81" s="1102" t="s">
        <v>1924</v>
      </c>
      <c r="M81" s="1134" t="s">
        <v>2138</v>
      </c>
      <c r="N81" s="1141"/>
      <c r="O81" s="1099">
        <f>+'Form 2B'!A53</f>
        <v>0</v>
      </c>
      <c r="P81" s="1136" t="e">
        <f>VLOOKUP($O81,ICP!$A:$B,2,FALSE)</f>
        <v>#N/A</v>
      </c>
      <c r="R81" s="1100" t="s">
        <v>2133</v>
      </c>
      <c r="S81" s="1137">
        <f t="shared" si="3"/>
        <v>0</v>
      </c>
      <c r="T81" s="1138">
        <f>+'Form 2B'!D53</f>
        <v>0</v>
      </c>
    </row>
    <row r="82" spans="1:21">
      <c r="A82" s="1099" t="s">
        <v>2134</v>
      </c>
      <c r="B82" s="1099" t="s">
        <v>2135</v>
      </c>
      <c r="C82" s="1132">
        <v>475005</v>
      </c>
      <c r="D82" s="1132" t="s">
        <v>2130</v>
      </c>
      <c r="E82" s="1139" t="s">
        <v>2103</v>
      </c>
      <c r="F82" s="1139"/>
      <c r="G82" s="1132" t="s">
        <v>1941</v>
      </c>
      <c r="H82" s="1101" t="s">
        <v>2136</v>
      </c>
      <c r="I82" s="1134" t="s">
        <v>2137</v>
      </c>
      <c r="J82" s="1132" t="str">
        <f t="shared" si="2"/>
        <v>No Match</v>
      </c>
      <c r="K82" s="1133" t="s">
        <v>2132</v>
      </c>
      <c r="L82" s="1102" t="s">
        <v>1924</v>
      </c>
      <c r="M82" s="1134" t="s">
        <v>2138</v>
      </c>
      <c r="N82" s="1141"/>
      <c r="O82" s="1099">
        <f>+'Form 2B'!A54</f>
        <v>0</v>
      </c>
      <c r="P82" s="1136" t="e">
        <f>VLOOKUP($O82,ICP!$A:$B,2,FALSE)</f>
        <v>#N/A</v>
      </c>
      <c r="R82" s="1100" t="s">
        <v>2133</v>
      </c>
      <c r="S82" s="1137">
        <f t="shared" si="3"/>
        <v>0</v>
      </c>
      <c r="T82" s="1138">
        <f>+'Form 2B'!D54</f>
        <v>0</v>
      </c>
    </row>
    <row r="83" spans="1:21">
      <c r="A83" s="1099" t="s">
        <v>2134</v>
      </c>
      <c r="B83" s="1099" t="s">
        <v>2135</v>
      </c>
      <c r="C83" s="1132">
        <v>475005</v>
      </c>
      <c r="D83" s="1132" t="s">
        <v>2130</v>
      </c>
      <c r="E83" s="1139" t="s">
        <v>2103</v>
      </c>
      <c r="F83" s="1139"/>
      <c r="G83" s="1132" t="s">
        <v>1941</v>
      </c>
      <c r="H83" s="1101" t="s">
        <v>2136</v>
      </c>
      <c r="I83" s="1134" t="s">
        <v>2137</v>
      </c>
      <c r="J83" s="1132" t="str">
        <f t="shared" si="2"/>
        <v>No Match</v>
      </c>
      <c r="K83" s="1133" t="s">
        <v>2132</v>
      </c>
      <c r="L83" s="1102" t="s">
        <v>1924</v>
      </c>
      <c r="M83" s="1134" t="s">
        <v>2138</v>
      </c>
      <c r="N83" s="1141"/>
      <c r="O83" s="1099">
        <f>+'Form 2B'!A55</f>
        <v>0</v>
      </c>
      <c r="P83" s="1136" t="e">
        <f>VLOOKUP($O83,ICP!$A:$B,2,FALSE)</f>
        <v>#N/A</v>
      </c>
      <c r="R83" s="1100" t="s">
        <v>2133</v>
      </c>
      <c r="S83" s="1137">
        <f t="shared" si="3"/>
        <v>0</v>
      </c>
      <c r="T83" s="1138">
        <f>+'Form 2B'!D55</f>
        <v>0</v>
      </c>
    </row>
    <row r="84" spans="1:21">
      <c r="A84" s="1099" t="s">
        <v>2134</v>
      </c>
      <c r="B84" s="1099" t="s">
        <v>2135</v>
      </c>
      <c r="C84" s="1132">
        <v>475005</v>
      </c>
      <c r="D84" s="1132" t="s">
        <v>2130</v>
      </c>
      <c r="E84" s="1139" t="s">
        <v>2103</v>
      </c>
      <c r="F84" s="1139"/>
      <c r="G84" s="1132" t="s">
        <v>1941</v>
      </c>
      <c r="H84" s="1101" t="s">
        <v>2136</v>
      </c>
      <c r="I84" s="1134" t="s">
        <v>2137</v>
      </c>
      <c r="J84" s="1132" t="str">
        <f t="shared" si="2"/>
        <v>No Match</v>
      </c>
      <c r="K84" s="1133" t="s">
        <v>2132</v>
      </c>
      <c r="L84" s="1102" t="s">
        <v>1924</v>
      </c>
      <c r="M84" s="1134" t="s">
        <v>2138</v>
      </c>
      <c r="N84" s="1141"/>
      <c r="O84" s="1099">
        <f>+'Form 2B'!A56</f>
        <v>0</v>
      </c>
      <c r="P84" s="1136" t="e">
        <f>VLOOKUP($O84,ICP!$A:$B,2,FALSE)</f>
        <v>#N/A</v>
      </c>
      <c r="R84" s="1100" t="s">
        <v>2133</v>
      </c>
      <c r="S84" s="1137">
        <f t="shared" si="3"/>
        <v>0</v>
      </c>
      <c r="T84" s="1138">
        <f>+'Form 2B'!D56</f>
        <v>0</v>
      </c>
    </row>
    <row r="85" spans="1:21">
      <c r="A85" s="1099" t="s">
        <v>2134</v>
      </c>
      <c r="B85" s="1099" t="s">
        <v>2135</v>
      </c>
      <c r="C85" s="1132">
        <v>475005</v>
      </c>
      <c r="D85" s="1132" t="s">
        <v>2130</v>
      </c>
      <c r="E85" s="1139" t="s">
        <v>2103</v>
      </c>
      <c r="F85" s="1139"/>
      <c r="G85" s="1132" t="s">
        <v>1941</v>
      </c>
      <c r="H85" s="1101" t="s">
        <v>2136</v>
      </c>
      <c r="I85" s="1134" t="s">
        <v>2137</v>
      </c>
      <c r="J85" s="1132" t="str">
        <f t="shared" si="2"/>
        <v>No Match</v>
      </c>
      <c r="K85" s="1133" t="s">
        <v>2132</v>
      </c>
      <c r="L85" s="1102" t="s">
        <v>1924</v>
      </c>
      <c r="M85" s="1134" t="s">
        <v>2138</v>
      </c>
      <c r="N85" s="1141"/>
      <c r="O85" s="1099">
        <f>+'Form 2B'!A57</f>
        <v>0</v>
      </c>
      <c r="P85" s="1136" t="e">
        <f>VLOOKUP($O85,ICP!$A:$B,2,FALSE)</f>
        <v>#N/A</v>
      </c>
      <c r="R85" s="1100" t="s">
        <v>2133</v>
      </c>
      <c r="S85" s="1137">
        <f t="shared" si="3"/>
        <v>0</v>
      </c>
      <c r="T85" s="1138">
        <f>+'Form 2B'!D57</f>
        <v>0</v>
      </c>
    </row>
    <row r="86" spans="1:21">
      <c r="A86" s="1099" t="s">
        <v>2134</v>
      </c>
      <c r="B86" s="1099" t="s">
        <v>2135</v>
      </c>
      <c r="C86" s="1132">
        <v>475005</v>
      </c>
      <c r="D86" s="1132" t="s">
        <v>2130</v>
      </c>
      <c r="E86" s="1139" t="s">
        <v>2103</v>
      </c>
      <c r="F86" s="1139"/>
      <c r="G86" s="1132" t="s">
        <v>1941</v>
      </c>
      <c r="H86" s="1101" t="s">
        <v>2136</v>
      </c>
      <c r="I86" s="1134" t="s">
        <v>2137</v>
      </c>
      <c r="J86" s="1132" t="str">
        <f t="shared" si="2"/>
        <v>No Match</v>
      </c>
      <c r="K86" s="1133" t="s">
        <v>2132</v>
      </c>
      <c r="L86" s="1102" t="s">
        <v>1924</v>
      </c>
      <c r="M86" s="1134" t="s">
        <v>2138</v>
      </c>
      <c r="N86" s="1141"/>
      <c r="O86" s="1099">
        <f>+'Form 2B'!A58</f>
        <v>0</v>
      </c>
      <c r="P86" s="1136" t="e">
        <f>VLOOKUP($O86,ICP!$A:$B,2,FALSE)</f>
        <v>#N/A</v>
      </c>
      <c r="R86" s="1100" t="s">
        <v>2133</v>
      </c>
      <c r="S86" s="1137">
        <f t="shared" si="3"/>
        <v>0</v>
      </c>
      <c r="T86" s="1138">
        <f>+'Form 2B'!D58</f>
        <v>0</v>
      </c>
    </row>
    <row r="87" spans="1:21">
      <c r="A87" s="1099" t="s">
        <v>2134</v>
      </c>
      <c r="B87" s="1099" t="s">
        <v>2135</v>
      </c>
      <c r="C87" s="1132">
        <v>475005</v>
      </c>
      <c r="D87" s="1132" t="s">
        <v>2130</v>
      </c>
      <c r="E87" s="1139" t="s">
        <v>2103</v>
      </c>
      <c r="F87" s="1139"/>
      <c r="G87" s="1132" t="s">
        <v>1941</v>
      </c>
      <c r="H87" s="1101" t="s">
        <v>2136</v>
      </c>
      <c r="I87" s="1134" t="s">
        <v>2137</v>
      </c>
      <c r="J87" s="1132" t="str">
        <f t="shared" si="2"/>
        <v>No Match</v>
      </c>
      <c r="K87" s="1133" t="s">
        <v>2132</v>
      </c>
      <c r="L87" s="1102" t="s">
        <v>1924</v>
      </c>
      <c r="M87" s="1134" t="s">
        <v>2138</v>
      </c>
      <c r="N87" s="1141"/>
      <c r="O87" s="1099">
        <f>+'Form 2B'!A59</f>
        <v>0</v>
      </c>
      <c r="P87" s="1136" t="e">
        <f>VLOOKUP($O87,ICP!$A:$B,2,FALSE)</f>
        <v>#N/A</v>
      </c>
      <c r="R87" s="1100" t="s">
        <v>2133</v>
      </c>
      <c r="S87" s="1137">
        <f t="shared" si="3"/>
        <v>0</v>
      </c>
      <c r="T87" s="1138">
        <f>+'Form 2B'!D59</f>
        <v>0</v>
      </c>
    </row>
    <row r="88" spans="1:21">
      <c r="A88" s="1099" t="s">
        <v>2134</v>
      </c>
      <c r="B88" s="1099" t="s">
        <v>2135</v>
      </c>
      <c r="C88" s="1132">
        <v>475005</v>
      </c>
      <c r="D88" s="1132" t="s">
        <v>2130</v>
      </c>
      <c r="E88" s="1139" t="s">
        <v>2103</v>
      </c>
      <c r="F88" s="1139"/>
      <c r="G88" s="1132" t="s">
        <v>1941</v>
      </c>
      <c r="H88" s="1101" t="s">
        <v>2136</v>
      </c>
      <c r="I88" s="1134" t="s">
        <v>2137</v>
      </c>
      <c r="J88" s="1132" t="str">
        <f t="shared" si="2"/>
        <v>No Match</v>
      </c>
      <c r="K88" s="1133" t="s">
        <v>2132</v>
      </c>
      <c r="L88" s="1102" t="s">
        <v>1924</v>
      </c>
      <c r="M88" s="1134" t="s">
        <v>2138</v>
      </c>
      <c r="N88" s="1141"/>
      <c r="O88" s="1099">
        <f>+'Form 2B'!A60</f>
        <v>0</v>
      </c>
      <c r="P88" s="1136" t="e">
        <f>VLOOKUP($O88,ICP!$A:$B,2,FALSE)</f>
        <v>#N/A</v>
      </c>
      <c r="R88" s="1100" t="s">
        <v>2133</v>
      </c>
      <c r="S88" s="1137">
        <f t="shared" si="3"/>
        <v>0</v>
      </c>
      <c r="T88" s="1138">
        <f>+'Form 2B'!D60</f>
        <v>0</v>
      </c>
    </row>
    <row r="89" spans="1:21">
      <c r="A89" s="1099" t="s">
        <v>2134</v>
      </c>
      <c r="B89" s="1099" t="s">
        <v>2135</v>
      </c>
      <c r="C89" s="1132">
        <v>475005</v>
      </c>
      <c r="D89" s="1132" t="s">
        <v>2130</v>
      </c>
      <c r="E89" s="1139" t="s">
        <v>2103</v>
      </c>
      <c r="F89" s="1139"/>
      <c r="G89" s="1132" t="s">
        <v>1941</v>
      </c>
      <c r="H89" s="1101" t="s">
        <v>2136</v>
      </c>
      <c r="I89" s="1134" t="s">
        <v>2137</v>
      </c>
      <c r="J89" s="1132" t="str">
        <f t="shared" si="2"/>
        <v>No Match</v>
      </c>
      <c r="K89" s="1133" t="s">
        <v>2132</v>
      </c>
      <c r="L89" s="1102" t="s">
        <v>1924</v>
      </c>
      <c r="M89" s="1134" t="s">
        <v>2138</v>
      </c>
      <c r="N89" s="1141"/>
      <c r="O89" s="1099">
        <f>+'Form 2B'!A61</f>
        <v>0</v>
      </c>
      <c r="P89" s="1136" t="e">
        <f>VLOOKUP($O89,ICP!$A:$B,2,FALSE)</f>
        <v>#N/A</v>
      </c>
      <c r="R89" s="1100" t="s">
        <v>2133</v>
      </c>
      <c r="S89" s="1137">
        <f t="shared" si="3"/>
        <v>0</v>
      </c>
      <c r="T89" s="1138">
        <f>+'Form 2B'!D61</f>
        <v>0</v>
      </c>
    </row>
    <row r="90" spans="1:21">
      <c r="A90" s="1099" t="s">
        <v>2134</v>
      </c>
      <c r="B90" s="1099" t="s">
        <v>2135</v>
      </c>
      <c r="C90" s="1132">
        <v>475005</v>
      </c>
      <c r="D90" s="1132" t="s">
        <v>2130</v>
      </c>
      <c r="E90" s="1139" t="s">
        <v>2103</v>
      </c>
      <c r="F90" s="1139"/>
      <c r="G90" s="1132" t="s">
        <v>1941</v>
      </c>
      <c r="H90" s="1101" t="s">
        <v>2136</v>
      </c>
      <c r="I90" s="1134" t="s">
        <v>2137</v>
      </c>
      <c r="J90" s="1132" t="str">
        <f t="shared" si="2"/>
        <v>No Match</v>
      </c>
      <c r="K90" s="1133" t="s">
        <v>2132</v>
      </c>
      <c r="L90" s="1102" t="s">
        <v>1924</v>
      </c>
      <c r="M90" s="1134" t="s">
        <v>2138</v>
      </c>
      <c r="N90" s="1141"/>
      <c r="O90" s="1099">
        <f>+'Form 2B'!A62</f>
        <v>0</v>
      </c>
      <c r="P90" s="1136" t="e">
        <f>VLOOKUP($O90,ICP!$A:$B,2,FALSE)</f>
        <v>#N/A</v>
      </c>
      <c r="R90" s="1100" t="s">
        <v>2133</v>
      </c>
      <c r="S90" s="1137">
        <f t="shared" si="3"/>
        <v>0</v>
      </c>
      <c r="T90" s="1138">
        <f>+'Form 2B'!D62</f>
        <v>0</v>
      </c>
    </row>
    <row r="91" spans="1:21">
      <c r="A91" s="1099" t="s">
        <v>2134</v>
      </c>
      <c r="B91" s="1099" t="s">
        <v>2135</v>
      </c>
      <c r="C91" s="1132">
        <v>475005</v>
      </c>
      <c r="D91" s="1132" t="s">
        <v>2130</v>
      </c>
      <c r="E91" s="1139" t="s">
        <v>2103</v>
      </c>
      <c r="F91" s="1139"/>
      <c r="G91" s="1132" t="s">
        <v>1941</v>
      </c>
      <c r="H91" s="1101" t="s">
        <v>2136</v>
      </c>
      <c r="I91" s="1134" t="s">
        <v>2137</v>
      </c>
      <c r="J91" s="1132" t="str">
        <f t="shared" si="2"/>
        <v>No Match</v>
      </c>
      <c r="K91" s="1133" t="s">
        <v>2132</v>
      </c>
      <c r="L91" s="1102" t="s">
        <v>1924</v>
      </c>
      <c r="M91" s="1134" t="s">
        <v>2138</v>
      </c>
      <c r="N91" s="1141"/>
      <c r="O91" s="1099">
        <f>+'Form 2B'!A63</f>
        <v>0</v>
      </c>
      <c r="P91" s="1136" t="e">
        <f>VLOOKUP($O91,ICP!$A:$B,2,FALSE)</f>
        <v>#N/A</v>
      </c>
      <c r="R91" s="1100" t="s">
        <v>2133</v>
      </c>
      <c r="S91" s="1137">
        <f t="shared" si="3"/>
        <v>0</v>
      </c>
      <c r="T91" s="1138">
        <f>+'Form 2B'!D63</f>
        <v>0</v>
      </c>
    </row>
    <row r="92" spans="1:21">
      <c r="A92" s="1099" t="s">
        <v>2139</v>
      </c>
      <c r="B92" s="1099">
        <v>465000</v>
      </c>
      <c r="C92" s="1132">
        <v>475005</v>
      </c>
      <c r="D92" s="1132" t="s">
        <v>2130</v>
      </c>
      <c r="E92" s="1139">
        <v>409699</v>
      </c>
      <c r="F92" s="1139"/>
      <c r="G92" s="1132" t="s">
        <v>1938</v>
      </c>
      <c r="H92" s="1101">
        <v>409410</v>
      </c>
      <c r="I92" s="1102" t="s">
        <v>1876</v>
      </c>
      <c r="J92" s="1134" t="str">
        <f t="shared" si="2"/>
        <v>No Match</v>
      </c>
      <c r="K92" s="1099">
        <v>3</v>
      </c>
      <c r="L92" s="1140">
        <v>409410</v>
      </c>
      <c r="M92" s="1102" t="s">
        <v>2140</v>
      </c>
      <c r="N92" s="1141"/>
      <c r="O92" s="1142"/>
      <c r="P92" s="1143"/>
      <c r="Q92" s="1144"/>
      <c r="R92" s="1100" t="s">
        <v>2110</v>
      </c>
      <c r="S92" s="1137">
        <f t="shared" si="3"/>
        <v>0</v>
      </c>
      <c r="T92" s="1138">
        <f>+'Form 2B'!C24</f>
        <v>0</v>
      </c>
    </row>
    <row r="93" spans="1:21">
      <c r="A93" s="1099" t="s">
        <v>2141</v>
      </c>
      <c r="B93" s="1099" t="s">
        <v>2142</v>
      </c>
      <c r="C93" s="1148" t="s">
        <v>2143</v>
      </c>
      <c r="D93" s="1146"/>
      <c r="E93" s="1147"/>
      <c r="F93" s="1147"/>
      <c r="G93" s="1146"/>
      <c r="H93" s="1101" t="s">
        <v>2144</v>
      </c>
      <c r="I93" s="1102" t="s">
        <v>2145</v>
      </c>
      <c r="J93" s="1132" t="str">
        <f t="shared" si="2"/>
        <v>No Match</v>
      </c>
      <c r="K93" s="1099">
        <v>3</v>
      </c>
      <c r="L93" s="1102" t="s">
        <v>1877</v>
      </c>
      <c r="M93" s="1102" t="s">
        <v>2146</v>
      </c>
      <c r="N93" s="1141"/>
      <c r="O93" s="1099">
        <f>+'Form 2B'!A44</f>
        <v>0</v>
      </c>
      <c r="P93" s="1136" t="e">
        <f>VLOOKUP($O93,ICP!$A:$B,2,FALSE)</f>
        <v>#N/A</v>
      </c>
      <c r="R93" s="1100" t="s">
        <v>2147</v>
      </c>
      <c r="S93" s="1137">
        <f t="shared" si="3"/>
        <v>0</v>
      </c>
      <c r="T93" s="1138">
        <f>+'Form 2B'!E44</f>
        <v>0</v>
      </c>
    </row>
    <row r="94" spans="1:21">
      <c r="A94" s="1099" t="s">
        <v>2141</v>
      </c>
      <c r="B94" s="1099" t="s">
        <v>2142</v>
      </c>
      <c r="C94" s="1146"/>
      <c r="D94" s="1146"/>
      <c r="E94" s="1147"/>
      <c r="F94" s="1147"/>
      <c r="G94" s="1146"/>
      <c r="H94" s="1101" t="s">
        <v>2144</v>
      </c>
      <c r="I94" s="1102" t="s">
        <v>2145</v>
      </c>
      <c r="J94" s="1132" t="str">
        <f t="shared" si="2"/>
        <v>No Match</v>
      </c>
      <c r="K94" s="1099">
        <v>3</v>
      </c>
      <c r="L94" s="1102" t="s">
        <v>1877</v>
      </c>
      <c r="M94" s="1102" t="s">
        <v>2146</v>
      </c>
      <c r="N94" s="1141"/>
      <c r="O94" s="1099">
        <f>+'Form 2B'!A45</f>
        <v>0</v>
      </c>
      <c r="P94" s="1136" t="e">
        <f>VLOOKUP($O94,ICP!$A:$B,2,FALSE)</f>
        <v>#N/A</v>
      </c>
      <c r="R94" s="1100" t="s">
        <v>2147</v>
      </c>
      <c r="S94" s="1137">
        <f t="shared" si="3"/>
        <v>0</v>
      </c>
      <c r="T94" s="1138">
        <f>+'Form 2B'!E45</f>
        <v>0</v>
      </c>
      <c r="U94" s="1149"/>
    </row>
    <row r="95" spans="1:21">
      <c r="A95" s="1099" t="s">
        <v>2141</v>
      </c>
      <c r="B95" s="1099" t="s">
        <v>2142</v>
      </c>
      <c r="C95" s="1146"/>
      <c r="D95" s="1146"/>
      <c r="E95" s="1147"/>
      <c r="F95" s="1147"/>
      <c r="G95" s="1146"/>
      <c r="H95" s="1101" t="s">
        <v>2144</v>
      </c>
      <c r="I95" s="1102" t="s">
        <v>2145</v>
      </c>
      <c r="J95" s="1132" t="str">
        <f t="shared" si="2"/>
        <v>No Match</v>
      </c>
      <c r="K95" s="1099">
        <v>3</v>
      </c>
      <c r="L95" s="1102" t="s">
        <v>1877</v>
      </c>
      <c r="M95" s="1102" t="s">
        <v>2146</v>
      </c>
      <c r="N95" s="1141"/>
      <c r="O95" s="1099">
        <f>+'Form 2B'!A46</f>
        <v>0</v>
      </c>
      <c r="P95" s="1136" t="e">
        <f>VLOOKUP($O95,ICP!$A:$B,2,FALSE)</f>
        <v>#N/A</v>
      </c>
      <c r="R95" s="1100" t="s">
        <v>2147</v>
      </c>
      <c r="S95" s="1137">
        <f t="shared" si="3"/>
        <v>0</v>
      </c>
      <c r="T95" s="1138">
        <f>+'Form 2B'!E46</f>
        <v>0</v>
      </c>
      <c r="U95" s="1149"/>
    </row>
    <row r="96" spans="1:21">
      <c r="A96" s="1099" t="s">
        <v>2141</v>
      </c>
      <c r="B96" s="1099" t="s">
        <v>2142</v>
      </c>
      <c r="C96" s="1146"/>
      <c r="D96" s="1146"/>
      <c r="E96" s="1147"/>
      <c r="F96" s="1147"/>
      <c r="G96" s="1146"/>
      <c r="H96" s="1101" t="s">
        <v>2144</v>
      </c>
      <c r="I96" s="1102" t="s">
        <v>2145</v>
      </c>
      <c r="J96" s="1132" t="str">
        <f t="shared" si="2"/>
        <v>No Match</v>
      </c>
      <c r="K96" s="1099">
        <v>3</v>
      </c>
      <c r="L96" s="1102" t="s">
        <v>1877</v>
      </c>
      <c r="M96" s="1102" t="s">
        <v>2146</v>
      </c>
      <c r="N96" s="1141"/>
      <c r="O96" s="1099">
        <f>+'Form 2B'!A47</f>
        <v>0</v>
      </c>
      <c r="P96" s="1136" t="e">
        <f>VLOOKUP($O96,ICP!$A:$B,2,FALSE)</f>
        <v>#N/A</v>
      </c>
      <c r="R96" s="1100" t="s">
        <v>2147</v>
      </c>
      <c r="S96" s="1137">
        <f t="shared" si="3"/>
        <v>0</v>
      </c>
      <c r="T96" s="1138">
        <f>+'Form 2B'!E47</f>
        <v>0</v>
      </c>
      <c r="U96" s="1149"/>
    </row>
    <row r="97" spans="1:21">
      <c r="A97" s="1099" t="s">
        <v>2141</v>
      </c>
      <c r="B97" s="1099" t="s">
        <v>2142</v>
      </c>
      <c r="C97" s="1146"/>
      <c r="D97" s="1146"/>
      <c r="E97" s="1147"/>
      <c r="F97" s="1147"/>
      <c r="G97" s="1146"/>
      <c r="H97" s="1101" t="s">
        <v>2144</v>
      </c>
      <c r="I97" s="1102" t="s">
        <v>2145</v>
      </c>
      <c r="J97" s="1132" t="str">
        <f t="shared" si="2"/>
        <v>No Match</v>
      </c>
      <c r="K97" s="1099">
        <v>3</v>
      </c>
      <c r="L97" s="1102" t="s">
        <v>1877</v>
      </c>
      <c r="M97" s="1102" t="s">
        <v>2146</v>
      </c>
      <c r="N97" s="1141"/>
      <c r="O97" s="1099">
        <f>+'Form 2B'!A48</f>
        <v>0</v>
      </c>
      <c r="P97" s="1136" t="e">
        <f>VLOOKUP($O97,ICP!$A:$B,2,FALSE)</f>
        <v>#N/A</v>
      </c>
      <c r="R97" s="1100" t="s">
        <v>2147</v>
      </c>
      <c r="S97" s="1137">
        <f t="shared" si="3"/>
        <v>0</v>
      </c>
      <c r="T97" s="1138">
        <f>+'Form 2B'!E48</f>
        <v>0</v>
      </c>
      <c r="U97" s="1149"/>
    </row>
    <row r="98" spans="1:21">
      <c r="A98" s="1099" t="s">
        <v>2141</v>
      </c>
      <c r="B98" s="1099" t="s">
        <v>2142</v>
      </c>
      <c r="C98" s="1146"/>
      <c r="D98" s="1146"/>
      <c r="E98" s="1147"/>
      <c r="F98" s="1147"/>
      <c r="G98" s="1146"/>
      <c r="H98" s="1101" t="s">
        <v>2144</v>
      </c>
      <c r="I98" s="1102" t="s">
        <v>2145</v>
      </c>
      <c r="J98" s="1132" t="str">
        <f t="shared" si="2"/>
        <v>No Match</v>
      </c>
      <c r="K98" s="1099">
        <v>3</v>
      </c>
      <c r="L98" s="1102" t="s">
        <v>1877</v>
      </c>
      <c r="M98" s="1102" t="s">
        <v>2146</v>
      </c>
      <c r="N98" s="1141"/>
      <c r="O98" s="1099">
        <f>+'Form 2B'!A49</f>
        <v>0</v>
      </c>
      <c r="P98" s="1136" t="e">
        <f>VLOOKUP($O98,ICP!$A:$B,2,FALSE)</f>
        <v>#N/A</v>
      </c>
      <c r="R98" s="1100" t="s">
        <v>2147</v>
      </c>
      <c r="S98" s="1137">
        <f t="shared" si="3"/>
        <v>0</v>
      </c>
      <c r="T98" s="1138">
        <f>+'Form 2B'!E49</f>
        <v>0</v>
      </c>
      <c r="U98" s="1149"/>
    </row>
    <row r="99" spans="1:21">
      <c r="A99" s="1099" t="s">
        <v>2141</v>
      </c>
      <c r="B99" s="1099" t="s">
        <v>2142</v>
      </c>
      <c r="C99" s="1146"/>
      <c r="D99" s="1146"/>
      <c r="E99" s="1147"/>
      <c r="F99" s="1147"/>
      <c r="G99" s="1146"/>
      <c r="H99" s="1101" t="s">
        <v>2144</v>
      </c>
      <c r="I99" s="1102" t="s">
        <v>2145</v>
      </c>
      <c r="J99" s="1132" t="str">
        <f t="shared" si="2"/>
        <v>No Match</v>
      </c>
      <c r="K99" s="1099">
        <v>3</v>
      </c>
      <c r="L99" s="1102" t="s">
        <v>1877</v>
      </c>
      <c r="M99" s="1102" t="s">
        <v>2146</v>
      </c>
      <c r="N99" s="1141"/>
      <c r="O99" s="1099">
        <f>+'Form 2B'!A50</f>
        <v>0</v>
      </c>
      <c r="P99" s="1136" t="e">
        <f>VLOOKUP($O99,ICP!$A:$B,2,FALSE)</f>
        <v>#N/A</v>
      </c>
      <c r="R99" s="1100" t="s">
        <v>2147</v>
      </c>
      <c r="S99" s="1137">
        <f t="shared" si="3"/>
        <v>0</v>
      </c>
      <c r="T99" s="1138">
        <f>+'Form 2B'!E50</f>
        <v>0</v>
      </c>
      <c r="U99" s="1149"/>
    </row>
    <row r="100" spans="1:21">
      <c r="A100" s="1099" t="s">
        <v>2141</v>
      </c>
      <c r="B100" s="1099" t="s">
        <v>2142</v>
      </c>
      <c r="C100" s="1146"/>
      <c r="D100" s="1146"/>
      <c r="E100" s="1147"/>
      <c r="F100" s="1147"/>
      <c r="G100" s="1146"/>
      <c r="H100" s="1101" t="s">
        <v>2144</v>
      </c>
      <c r="I100" s="1102" t="s">
        <v>2145</v>
      </c>
      <c r="J100" s="1132" t="str">
        <f t="shared" si="2"/>
        <v>No Match</v>
      </c>
      <c r="K100" s="1099">
        <v>3</v>
      </c>
      <c r="L100" s="1102" t="s">
        <v>1877</v>
      </c>
      <c r="M100" s="1102" t="s">
        <v>2146</v>
      </c>
      <c r="N100" s="1141"/>
      <c r="O100" s="1099">
        <f>+'Form 2B'!A51</f>
        <v>0</v>
      </c>
      <c r="P100" s="1136" t="e">
        <f>VLOOKUP($O100,ICP!$A:$B,2,FALSE)</f>
        <v>#N/A</v>
      </c>
      <c r="R100" s="1100" t="s">
        <v>2147</v>
      </c>
      <c r="S100" s="1137">
        <f t="shared" si="3"/>
        <v>0</v>
      </c>
      <c r="T100" s="1138">
        <f>+'Form 2B'!E51</f>
        <v>0</v>
      </c>
      <c r="U100" s="1149"/>
    </row>
    <row r="101" spans="1:21">
      <c r="A101" s="1099" t="s">
        <v>2141</v>
      </c>
      <c r="B101" s="1099" t="s">
        <v>2142</v>
      </c>
      <c r="C101" s="1146"/>
      <c r="D101" s="1146"/>
      <c r="E101" s="1147"/>
      <c r="F101" s="1147"/>
      <c r="G101" s="1146"/>
      <c r="H101" s="1101" t="s">
        <v>2144</v>
      </c>
      <c r="I101" s="1102" t="s">
        <v>2145</v>
      </c>
      <c r="J101" s="1132" t="str">
        <f t="shared" si="2"/>
        <v>No Match</v>
      </c>
      <c r="K101" s="1099">
        <v>3</v>
      </c>
      <c r="L101" s="1102" t="s">
        <v>1877</v>
      </c>
      <c r="M101" s="1102" t="s">
        <v>2146</v>
      </c>
      <c r="N101" s="1141"/>
      <c r="O101" s="1099">
        <f>+'Form 2B'!A52</f>
        <v>0</v>
      </c>
      <c r="P101" s="1136" t="e">
        <f>VLOOKUP($O101,ICP!$A:$B,2,FALSE)</f>
        <v>#N/A</v>
      </c>
      <c r="R101" s="1100" t="s">
        <v>2147</v>
      </c>
      <c r="S101" s="1137">
        <f t="shared" si="3"/>
        <v>0</v>
      </c>
      <c r="T101" s="1138">
        <f>+'Form 2B'!E52</f>
        <v>0</v>
      </c>
      <c r="U101" s="1149"/>
    </row>
    <row r="102" spans="1:21">
      <c r="A102" s="1099" t="s">
        <v>2141</v>
      </c>
      <c r="B102" s="1099" t="s">
        <v>2142</v>
      </c>
      <c r="C102" s="1146"/>
      <c r="D102" s="1146"/>
      <c r="E102" s="1147"/>
      <c r="F102" s="1147"/>
      <c r="G102" s="1146"/>
      <c r="H102" s="1101" t="s">
        <v>2144</v>
      </c>
      <c r="I102" s="1102" t="s">
        <v>2145</v>
      </c>
      <c r="J102" s="1132" t="str">
        <f t="shared" si="2"/>
        <v>No Match</v>
      </c>
      <c r="K102" s="1099">
        <v>3</v>
      </c>
      <c r="L102" s="1102" t="s">
        <v>1877</v>
      </c>
      <c r="M102" s="1102" t="s">
        <v>2146</v>
      </c>
      <c r="N102" s="1141"/>
      <c r="O102" s="1099">
        <f>+'Form 2B'!A53</f>
        <v>0</v>
      </c>
      <c r="P102" s="1136" t="e">
        <f>VLOOKUP($O102,ICP!$A:$B,2,FALSE)</f>
        <v>#N/A</v>
      </c>
      <c r="R102" s="1100" t="s">
        <v>2147</v>
      </c>
      <c r="S102" s="1137">
        <f t="shared" si="3"/>
        <v>0</v>
      </c>
      <c r="T102" s="1138">
        <f>+'Form 2B'!E53</f>
        <v>0</v>
      </c>
      <c r="U102" s="1149"/>
    </row>
    <row r="103" spans="1:21">
      <c r="A103" s="1099" t="s">
        <v>2141</v>
      </c>
      <c r="B103" s="1099" t="s">
        <v>2142</v>
      </c>
      <c r="C103" s="1146"/>
      <c r="D103" s="1146"/>
      <c r="E103" s="1147"/>
      <c r="F103" s="1147"/>
      <c r="G103" s="1146"/>
      <c r="H103" s="1101" t="s">
        <v>2144</v>
      </c>
      <c r="I103" s="1102" t="s">
        <v>2145</v>
      </c>
      <c r="J103" s="1132" t="str">
        <f t="shared" si="2"/>
        <v>No Match</v>
      </c>
      <c r="K103" s="1099">
        <v>3</v>
      </c>
      <c r="L103" s="1102" t="s">
        <v>1877</v>
      </c>
      <c r="M103" s="1102" t="s">
        <v>2146</v>
      </c>
      <c r="N103" s="1141"/>
      <c r="O103" s="1099">
        <f>+'Form 2B'!A54</f>
        <v>0</v>
      </c>
      <c r="P103" s="1136" t="e">
        <f>VLOOKUP($O103,ICP!$A:$B,2,FALSE)</f>
        <v>#N/A</v>
      </c>
      <c r="R103" s="1100" t="s">
        <v>2147</v>
      </c>
      <c r="S103" s="1137">
        <f t="shared" si="3"/>
        <v>0</v>
      </c>
      <c r="T103" s="1138">
        <f>+'Form 2B'!E54</f>
        <v>0</v>
      </c>
      <c r="U103" s="1149"/>
    </row>
    <row r="104" spans="1:21">
      <c r="A104" s="1099" t="s">
        <v>2141</v>
      </c>
      <c r="B104" s="1099" t="s">
        <v>2142</v>
      </c>
      <c r="C104" s="1146"/>
      <c r="D104" s="1146"/>
      <c r="E104" s="1147"/>
      <c r="F104" s="1147"/>
      <c r="G104" s="1146"/>
      <c r="H104" s="1101" t="s">
        <v>2144</v>
      </c>
      <c r="I104" s="1102" t="s">
        <v>2145</v>
      </c>
      <c r="J104" s="1132" t="str">
        <f t="shared" si="2"/>
        <v>No Match</v>
      </c>
      <c r="K104" s="1099">
        <v>3</v>
      </c>
      <c r="L104" s="1102" t="s">
        <v>1877</v>
      </c>
      <c r="M104" s="1102" t="s">
        <v>2146</v>
      </c>
      <c r="N104" s="1141"/>
      <c r="O104" s="1099">
        <f>+'Form 2B'!A55</f>
        <v>0</v>
      </c>
      <c r="P104" s="1136" t="e">
        <f>VLOOKUP($O104,ICP!$A:$B,2,FALSE)</f>
        <v>#N/A</v>
      </c>
      <c r="R104" s="1100" t="s">
        <v>2147</v>
      </c>
      <c r="S104" s="1137">
        <f t="shared" si="3"/>
        <v>0</v>
      </c>
      <c r="T104" s="1138">
        <f>+'Form 2B'!E55</f>
        <v>0</v>
      </c>
      <c r="U104" s="1149"/>
    </row>
    <row r="105" spans="1:21">
      <c r="A105" s="1099" t="s">
        <v>2141</v>
      </c>
      <c r="B105" s="1099" t="s">
        <v>2142</v>
      </c>
      <c r="C105" s="1146"/>
      <c r="D105" s="1146"/>
      <c r="E105" s="1147"/>
      <c r="F105" s="1147"/>
      <c r="G105" s="1146"/>
      <c r="H105" s="1101" t="s">
        <v>2144</v>
      </c>
      <c r="I105" s="1102" t="s">
        <v>2145</v>
      </c>
      <c r="J105" s="1132" t="str">
        <f t="shared" si="2"/>
        <v>No Match</v>
      </c>
      <c r="K105" s="1099">
        <v>3</v>
      </c>
      <c r="L105" s="1102" t="s">
        <v>1877</v>
      </c>
      <c r="M105" s="1102" t="s">
        <v>2146</v>
      </c>
      <c r="N105" s="1141"/>
      <c r="O105" s="1099">
        <f>+'Form 2B'!A56</f>
        <v>0</v>
      </c>
      <c r="P105" s="1136" t="e">
        <f>VLOOKUP($O105,ICP!$A:$B,2,FALSE)</f>
        <v>#N/A</v>
      </c>
      <c r="R105" s="1100" t="s">
        <v>2147</v>
      </c>
      <c r="S105" s="1137">
        <f t="shared" si="3"/>
        <v>0</v>
      </c>
      <c r="T105" s="1138">
        <f>+'Form 2B'!E56</f>
        <v>0</v>
      </c>
      <c r="U105" s="1149"/>
    </row>
    <row r="106" spans="1:21">
      <c r="A106" s="1099" t="s">
        <v>2141</v>
      </c>
      <c r="B106" s="1099" t="s">
        <v>2142</v>
      </c>
      <c r="C106" s="1146"/>
      <c r="D106" s="1146"/>
      <c r="E106" s="1147"/>
      <c r="F106" s="1147"/>
      <c r="G106" s="1146"/>
      <c r="H106" s="1101" t="s">
        <v>2144</v>
      </c>
      <c r="I106" s="1102" t="s">
        <v>2145</v>
      </c>
      <c r="J106" s="1132" t="str">
        <f t="shared" si="2"/>
        <v>No Match</v>
      </c>
      <c r="K106" s="1099">
        <v>3</v>
      </c>
      <c r="L106" s="1102" t="s">
        <v>1877</v>
      </c>
      <c r="M106" s="1102" t="s">
        <v>2146</v>
      </c>
      <c r="N106" s="1141"/>
      <c r="O106" s="1099">
        <f>+'Form 2B'!A57</f>
        <v>0</v>
      </c>
      <c r="P106" s="1136" t="e">
        <f>VLOOKUP($O106,ICP!$A:$B,2,FALSE)</f>
        <v>#N/A</v>
      </c>
      <c r="R106" s="1100" t="s">
        <v>2147</v>
      </c>
      <c r="S106" s="1137">
        <f t="shared" si="3"/>
        <v>0</v>
      </c>
      <c r="T106" s="1138">
        <f>+'Form 2B'!E57</f>
        <v>0</v>
      </c>
      <c r="U106" s="1149"/>
    </row>
    <row r="107" spans="1:21">
      <c r="A107" s="1099" t="s">
        <v>2141</v>
      </c>
      <c r="B107" s="1099" t="s">
        <v>2142</v>
      </c>
      <c r="C107" s="1146"/>
      <c r="D107" s="1146"/>
      <c r="E107" s="1147"/>
      <c r="F107" s="1147"/>
      <c r="G107" s="1146"/>
      <c r="H107" s="1101" t="s">
        <v>2144</v>
      </c>
      <c r="I107" s="1102" t="s">
        <v>2145</v>
      </c>
      <c r="J107" s="1132" t="str">
        <f t="shared" si="2"/>
        <v>No Match</v>
      </c>
      <c r="K107" s="1099">
        <v>3</v>
      </c>
      <c r="L107" s="1102" t="s">
        <v>1877</v>
      </c>
      <c r="M107" s="1102" t="s">
        <v>2146</v>
      </c>
      <c r="N107" s="1141"/>
      <c r="O107" s="1099">
        <f>+'Form 2B'!A58</f>
        <v>0</v>
      </c>
      <c r="P107" s="1136" t="e">
        <f>VLOOKUP($O107,ICP!$A:$B,2,FALSE)</f>
        <v>#N/A</v>
      </c>
      <c r="R107" s="1100" t="s">
        <v>2147</v>
      </c>
      <c r="S107" s="1137">
        <f t="shared" si="3"/>
        <v>0</v>
      </c>
      <c r="T107" s="1138">
        <f>+'Form 2B'!E58</f>
        <v>0</v>
      </c>
      <c r="U107" s="1149"/>
    </row>
    <row r="108" spans="1:21">
      <c r="A108" s="1099" t="s">
        <v>2141</v>
      </c>
      <c r="B108" s="1099" t="s">
        <v>2142</v>
      </c>
      <c r="C108" s="1146"/>
      <c r="D108" s="1146"/>
      <c r="E108" s="1147"/>
      <c r="F108" s="1147"/>
      <c r="G108" s="1146"/>
      <c r="H108" s="1101" t="s">
        <v>2144</v>
      </c>
      <c r="I108" s="1102" t="s">
        <v>2145</v>
      </c>
      <c r="J108" s="1132" t="str">
        <f t="shared" si="2"/>
        <v>No Match</v>
      </c>
      <c r="K108" s="1099">
        <v>3</v>
      </c>
      <c r="L108" s="1102" t="s">
        <v>1877</v>
      </c>
      <c r="M108" s="1102" t="s">
        <v>2146</v>
      </c>
      <c r="N108" s="1141"/>
      <c r="O108" s="1099">
        <f>+'Form 2B'!A59</f>
        <v>0</v>
      </c>
      <c r="P108" s="1136" t="e">
        <f>VLOOKUP($O108,ICP!$A:$B,2,FALSE)</f>
        <v>#N/A</v>
      </c>
      <c r="R108" s="1100" t="s">
        <v>2147</v>
      </c>
      <c r="S108" s="1137">
        <f t="shared" si="3"/>
        <v>0</v>
      </c>
      <c r="T108" s="1138">
        <f>+'Form 2B'!E59</f>
        <v>0</v>
      </c>
      <c r="U108" s="1149"/>
    </row>
    <row r="109" spans="1:21">
      <c r="A109" s="1099" t="s">
        <v>2141</v>
      </c>
      <c r="B109" s="1099" t="s">
        <v>2142</v>
      </c>
      <c r="C109" s="1146"/>
      <c r="D109" s="1146"/>
      <c r="E109" s="1147"/>
      <c r="F109" s="1147"/>
      <c r="G109" s="1146"/>
      <c r="H109" s="1101" t="s">
        <v>2144</v>
      </c>
      <c r="I109" s="1102" t="s">
        <v>2145</v>
      </c>
      <c r="J109" s="1132" t="str">
        <f t="shared" si="2"/>
        <v>No Match</v>
      </c>
      <c r="K109" s="1099">
        <v>3</v>
      </c>
      <c r="L109" s="1102" t="s">
        <v>1877</v>
      </c>
      <c r="M109" s="1102" t="s">
        <v>2146</v>
      </c>
      <c r="N109" s="1141"/>
      <c r="O109" s="1099">
        <f>+'Form 2B'!A60</f>
        <v>0</v>
      </c>
      <c r="P109" s="1136" t="e">
        <f>VLOOKUP($O109,ICP!$A:$B,2,FALSE)</f>
        <v>#N/A</v>
      </c>
      <c r="R109" s="1100" t="s">
        <v>2147</v>
      </c>
      <c r="S109" s="1137">
        <f t="shared" si="3"/>
        <v>0</v>
      </c>
      <c r="T109" s="1138">
        <f>+'Form 2B'!E60</f>
        <v>0</v>
      </c>
      <c r="U109" s="1149"/>
    </row>
    <row r="110" spans="1:21">
      <c r="A110" s="1099" t="s">
        <v>2141</v>
      </c>
      <c r="B110" s="1099" t="s">
        <v>2142</v>
      </c>
      <c r="C110" s="1146"/>
      <c r="D110" s="1146"/>
      <c r="E110" s="1147"/>
      <c r="F110" s="1147"/>
      <c r="G110" s="1146"/>
      <c r="H110" s="1101" t="s">
        <v>2144</v>
      </c>
      <c r="I110" s="1102" t="s">
        <v>2145</v>
      </c>
      <c r="J110" s="1132" t="str">
        <f t="shared" si="2"/>
        <v>No Match</v>
      </c>
      <c r="K110" s="1099">
        <v>3</v>
      </c>
      <c r="L110" s="1102" t="s">
        <v>1877</v>
      </c>
      <c r="M110" s="1102" t="s">
        <v>2146</v>
      </c>
      <c r="N110" s="1141"/>
      <c r="O110" s="1099">
        <f>+'Form 2B'!A61</f>
        <v>0</v>
      </c>
      <c r="P110" s="1136" t="e">
        <f>VLOOKUP($O110,ICP!$A:$B,2,FALSE)</f>
        <v>#N/A</v>
      </c>
      <c r="R110" s="1100" t="s">
        <v>2147</v>
      </c>
      <c r="S110" s="1137">
        <f t="shared" si="3"/>
        <v>0</v>
      </c>
      <c r="T110" s="1138">
        <f>+'Form 2B'!E61</f>
        <v>0</v>
      </c>
      <c r="U110" s="1149"/>
    </row>
    <row r="111" spans="1:21">
      <c r="A111" s="1099" t="s">
        <v>2141</v>
      </c>
      <c r="B111" s="1099" t="s">
        <v>2142</v>
      </c>
      <c r="C111" s="1146"/>
      <c r="D111" s="1146"/>
      <c r="E111" s="1147"/>
      <c r="F111" s="1147"/>
      <c r="G111" s="1146"/>
      <c r="H111" s="1101" t="s">
        <v>2144</v>
      </c>
      <c r="I111" s="1102" t="s">
        <v>2145</v>
      </c>
      <c r="J111" s="1132" t="str">
        <f t="shared" si="2"/>
        <v>No Match</v>
      </c>
      <c r="K111" s="1099">
        <v>3</v>
      </c>
      <c r="L111" s="1102" t="s">
        <v>1877</v>
      </c>
      <c r="M111" s="1102" t="s">
        <v>2146</v>
      </c>
      <c r="N111" s="1141"/>
      <c r="O111" s="1099">
        <f>+'Form 2B'!A62</f>
        <v>0</v>
      </c>
      <c r="P111" s="1136" t="e">
        <f>VLOOKUP($O111,ICP!$A:$B,2,FALSE)</f>
        <v>#N/A</v>
      </c>
      <c r="R111" s="1100" t="s">
        <v>2147</v>
      </c>
      <c r="S111" s="1137">
        <f t="shared" si="3"/>
        <v>0</v>
      </c>
      <c r="T111" s="1138">
        <f>+'Form 2B'!E62</f>
        <v>0</v>
      </c>
      <c r="U111" s="1149"/>
    </row>
    <row r="112" spans="1:21">
      <c r="A112" s="1099" t="s">
        <v>2141</v>
      </c>
      <c r="B112" s="1099" t="s">
        <v>2142</v>
      </c>
      <c r="C112" s="1146"/>
      <c r="D112" s="1146"/>
      <c r="E112" s="1147"/>
      <c r="F112" s="1147"/>
      <c r="G112" s="1146"/>
      <c r="H112" s="1101" t="s">
        <v>2144</v>
      </c>
      <c r="I112" s="1102" t="s">
        <v>2145</v>
      </c>
      <c r="J112" s="1132" t="str">
        <f t="shared" si="2"/>
        <v>No Match</v>
      </c>
      <c r="K112" s="1099">
        <v>3</v>
      </c>
      <c r="L112" s="1102" t="s">
        <v>1877</v>
      </c>
      <c r="M112" s="1102" t="s">
        <v>2146</v>
      </c>
      <c r="N112" s="1141"/>
      <c r="O112" s="1099">
        <f>+'Form 2B'!A63</f>
        <v>0</v>
      </c>
      <c r="P112" s="1136" t="e">
        <f>VLOOKUP($O112,ICP!$A:$B,2,FALSE)</f>
        <v>#N/A</v>
      </c>
      <c r="R112" s="1100" t="s">
        <v>2147</v>
      </c>
      <c r="S112" s="1137">
        <f t="shared" si="3"/>
        <v>0</v>
      </c>
      <c r="T112" s="1138">
        <f>+'Form 2B'!E63</f>
        <v>0</v>
      </c>
      <c r="U112" s="1149"/>
    </row>
    <row r="113" spans="1:20" s="1149" customFormat="1">
      <c r="A113" s="1132" t="s">
        <v>2148</v>
      </c>
      <c r="B113" s="1132">
        <v>475000</v>
      </c>
      <c r="C113" s="1132">
        <v>475005</v>
      </c>
      <c r="D113" s="1132" t="s">
        <v>2130</v>
      </c>
      <c r="E113" s="1139">
        <v>409699</v>
      </c>
      <c r="F113" s="1139"/>
      <c r="G113" s="1132" t="s">
        <v>1938</v>
      </c>
      <c r="H113" s="1150">
        <v>409628</v>
      </c>
      <c r="I113" s="1134" t="s">
        <v>2149</v>
      </c>
      <c r="J113" s="1132" t="str">
        <f t="shared" si="2"/>
        <v>No Match</v>
      </c>
      <c r="K113" s="1133">
        <v>4</v>
      </c>
      <c r="L113" s="1151">
        <v>409628</v>
      </c>
      <c r="M113" s="899" t="s">
        <v>2150</v>
      </c>
      <c r="N113" s="1152"/>
      <c r="O113" s="1142"/>
      <c r="P113" s="1143"/>
      <c r="Q113" s="1144"/>
      <c r="R113" s="1139" t="s">
        <v>2110</v>
      </c>
      <c r="S113" s="1137">
        <f t="shared" si="3"/>
        <v>0</v>
      </c>
      <c r="T113" s="1138">
        <f>+'Form 2B'!C27</f>
        <v>0</v>
      </c>
    </row>
    <row r="114" spans="1:20" s="1149" customFormat="1">
      <c r="A114" s="1132" t="s">
        <v>2151</v>
      </c>
      <c r="B114" s="1132" t="s">
        <v>2101</v>
      </c>
      <c r="C114" s="1132">
        <v>475005</v>
      </c>
      <c r="D114" s="1132" t="s">
        <v>2130</v>
      </c>
      <c r="E114" s="1139" t="s">
        <v>2103</v>
      </c>
      <c r="F114" s="1139"/>
      <c r="G114" s="1132" t="s">
        <v>1941</v>
      </c>
      <c r="H114" s="1150" t="s">
        <v>2152</v>
      </c>
      <c r="I114" s="1134" t="s">
        <v>2149</v>
      </c>
      <c r="J114" s="1132" t="str">
        <f t="shared" si="2"/>
        <v>No Match</v>
      </c>
      <c r="K114" s="1133">
        <v>4</v>
      </c>
      <c r="L114" s="899" t="s">
        <v>1915</v>
      </c>
      <c r="M114" s="899" t="s">
        <v>2153</v>
      </c>
      <c r="N114" s="1152"/>
      <c r="O114" s="1132">
        <f>+'Form 2F'!A11</f>
        <v>0</v>
      </c>
      <c r="P114" s="1136" t="e">
        <f>VLOOKUP($O114,ICP!$A:$B,2,FALSE)</f>
        <v>#N/A</v>
      </c>
      <c r="Q114" s="1139"/>
      <c r="R114" s="1139" t="s">
        <v>2154</v>
      </c>
      <c r="S114" s="1137">
        <f t="shared" si="3"/>
        <v>0</v>
      </c>
      <c r="T114" s="1138">
        <f>-'Form 2F'!D11</f>
        <v>0</v>
      </c>
    </row>
    <row r="115" spans="1:20" s="1149" customFormat="1">
      <c r="A115" s="1132" t="s">
        <v>2151</v>
      </c>
      <c r="B115" s="1132" t="s">
        <v>2101</v>
      </c>
      <c r="C115" s="1132">
        <v>475005</v>
      </c>
      <c r="D115" s="1132" t="s">
        <v>2130</v>
      </c>
      <c r="E115" s="1139" t="s">
        <v>2103</v>
      </c>
      <c r="F115" s="1139"/>
      <c r="G115" s="1132" t="s">
        <v>1941</v>
      </c>
      <c r="H115" s="1150" t="s">
        <v>2152</v>
      </c>
      <c r="I115" s="1134" t="s">
        <v>2149</v>
      </c>
      <c r="J115" s="1132" t="str">
        <f t="shared" si="2"/>
        <v>No Match</v>
      </c>
      <c r="K115" s="1133">
        <v>4</v>
      </c>
      <c r="L115" s="899" t="s">
        <v>1915</v>
      </c>
      <c r="M115" s="899" t="s">
        <v>2153</v>
      </c>
      <c r="N115" s="1152"/>
      <c r="O115" s="1132">
        <f>+'Form 2F'!A12</f>
        <v>0</v>
      </c>
      <c r="P115" s="1136" t="e">
        <f>VLOOKUP($O115,ICP!$A:$B,2,FALSE)</f>
        <v>#N/A</v>
      </c>
      <c r="Q115" s="1139"/>
      <c r="R115" s="1139" t="s">
        <v>2154</v>
      </c>
      <c r="S115" s="1137">
        <f t="shared" si="3"/>
        <v>0</v>
      </c>
      <c r="T115" s="1138">
        <f>-'Form 2F'!D12</f>
        <v>0</v>
      </c>
    </row>
    <row r="116" spans="1:20" s="1149" customFormat="1">
      <c r="A116" s="1132" t="s">
        <v>2151</v>
      </c>
      <c r="B116" s="1132" t="s">
        <v>2101</v>
      </c>
      <c r="C116" s="1132">
        <v>475005</v>
      </c>
      <c r="D116" s="1132" t="s">
        <v>2130</v>
      </c>
      <c r="E116" s="1139" t="s">
        <v>2103</v>
      </c>
      <c r="F116" s="1139"/>
      <c r="G116" s="1132" t="s">
        <v>1941</v>
      </c>
      <c r="H116" s="1150" t="s">
        <v>2152</v>
      </c>
      <c r="I116" s="1134" t="s">
        <v>2149</v>
      </c>
      <c r="J116" s="1132" t="str">
        <f t="shared" si="2"/>
        <v>No Match</v>
      </c>
      <c r="K116" s="1133">
        <v>4</v>
      </c>
      <c r="L116" s="899" t="s">
        <v>1915</v>
      </c>
      <c r="M116" s="899" t="s">
        <v>2153</v>
      </c>
      <c r="N116" s="1152"/>
      <c r="O116" s="1132">
        <f>+'Form 2F'!A13</f>
        <v>0</v>
      </c>
      <c r="P116" s="1136" t="e">
        <f>VLOOKUP($O116,ICP!$A:$B,2,FALSE)</f>
        <v>#N/A</v>
      </c>
      <c r="Q116" s="1139"/>
      <c r="R116" s="1139" t="s">
        <v>2154</v>
      </c>
      <c r="S116" s="1137">
        <f t="shared" si="3"/>
        <v>0</v>
      </c>
      <c r="T116" s="1138">
        <f>-'Form 2F'!D13</f>
        <v>0</v>
      </c>
    </row>
    <row r="117" spans="1:20" s="1149" customFormat="1">
      <c r="A117" s="1132" t="s">
        <v>2151</v>
      </c>
      <c r="B117" s="1132" t="s">
        <v>2101</v>
      </c>
      <c r="C117" s="1132">
        <v>475005</v>
      </c>
      <c r="D117" s="1132" t="s">
        <v>2130</v>
      </c>
      <c r="E117" s="1139" t="s">
        <v>2103</v>
      </c>
      <c r="F117" s="1139"/>
      <c r="G117" s="1132" t="s">
        <v>1941</v>
      </c>
      <c r="H117" s="1150" t="s">
        <v>2152</v>
      </c>
      <c r="I117" s="1134" t="s">
        <v>2149</v>
      </c>
      <c r="J117" s="1132" t="str">
        <f t="shared" si="2"/>
        <v>No Match</v>
      </c>
      <c r="K117" s="1133">
        <v>4</v>
      </c>
      <c r="L117" s="899" t="s">
        <v>1915</v>
      </c>
      <c r="M117" s="899" t="s">
        <v>2153</v>
      </c>
      <c r="N117" s="1152"/>
      <c r="O117" s="1132">
        <f>+'Form 2F'!A14</f>
        <v>0</v>
      </c>
      <c r="P117" s="1136" t="e">
        <f>VLOOKUP($O117,ICP!$A:$B,2,FALSE)</f>
        <v>#N/A</v>
      </c>
      <c r="Q117" s="1139"/>
      <c r="R117" s="1139" t="s">
        <v>2154</v>
      </c>
      <c r="S117" s="1137">
        <f t="shared" si="3"/>
        <v>0</v>
      </c>
      <c r="T117" s="1138">
        <f>-'Form 2F'!D14</f>
        <v>0</v>
      </c>
    </row>
    <row r="118" spans="1:20" s="1149" customFormat="1">
      <c r="A118" s="1132" t="s">
        <v>2151</v>
      </c>
      <c r="B118" s="1132" t="s">
        <v>2101</v>
      </c>
      <c r="C118" s="1132">
        <v>475005</v>
      </c>
      <c r="D118" s="1132" t="s">
        <v>2130</v>
      </c>
      <c r="E118" s="1139" t="s">
        <v>2103</v>
      </c>
      <c r="F118" s="1139"/>
      <c r="G118" s="1132" t="s">
        <v>1941</v>
      </c>
      <c r="H118" s="1150" t="s">
        <v>2152</v>
      </c>
      <c r="I118" s="1134" t="s">
        <v>2149</v>
      </c>
      <c r="J118" s="1132" t="str">
        <f t="shared" si="2"/>
        <v>No Match</v>
      </c>
      <c r="K118" s="1133">
        <v>4</v>
      </c>
      <c r="L118" s="899" t="s">
        <v>1915</v>
      </c>
      <c r="M118" s="899" t="s">
        <v>2153</v>
      </c>
      <c r="N118" s="1152"/>
      <c r="O118" s="1132">
        <f>+'Form 2F'!A15</f>
        <v>0</v>
      </c>
      <c r="P118" s="1136" t="e">
        <f>VLOOKUP($O118,ICP!$A:$B,2,FALSE)</f>
        <v>#N/A</v>
      </c>
      <c r="Q118" s="1139"/>
      <c r="R118" s="1139" t="s">
        <v>2154</v>
      </c>
      <c r="S118" s="1137">
        <f t="shared" si="3"/>
        <v>0</v>
      </c>
      <c r="T118" s="1138">
        <f>-'Form 2F'!D15</f>
        <v>0</v>
      </c>
    </row>
    <row r="119" spans="1:20" s="1149" customFormat="1">
      <c r="A119" s="1132" t="s">
        <v>2151</v>
      </c>
      <c r="B119" s="1132" t="s">
        <v>2101</v>
      </c>
      <c r="C119" s="1132">
        <v>475005</v>
      </c>
      <c r="D119" s="1132" t="s">
        <v>2130</v>
      </c>
      <c r="E119" s="1139" t="s">
        <v>2103</v>
      </c>
      <c r="F119" s="1139"/>
      <c r="G119" s="1132" t="s">
        <v>1941</v>
      </c>
      <c r="H119" s="1150" t="s">
        <v>2152</v>
      </c>
      <c r="I119" s="1134" t="s">
        <v>2149</v>
      </c>
      <c r="J119" s="1132" t="str">
        <f t="shared" si="2"/>
        <v>No Match</v>
      </c>
      <c r="K119" s="1133">
        <v>4</v>
      </c>
      <c r="L119" s="899" t="s">
        <v>1915</v>
      </c>
      <c r="M119" s="899" t="s">
        <v>2153</v>
      </c>
      <c r="N119" s="1152"/>
      <c r="O119" s="1132">
        <f>+'Form 2F'!A16</f>
        <v>0</v>
      </c>
      <c r="P119" s="1136" t="e">
        <f>VLOOKUP($O119,ICP!$A:$B,2,FALSE)</f>
        <v>#N/A</v>
      </c>
      <c r="Q119" s="1139"/>
      <c r="R119" s="1139" t="s">
        <v>2154</v>
      </c>
      <c r="S119" s="1137">
        <f t="shared" si="3"/>
        <v>0</v>
      </c>
      <c r="T119" s="1138">
        <f>-'Form 2F'!D16</f>
        <v>0</v>
      </c>
    </row>
    <row r="120" spans="1:20" s="1149" customFormat="1">
      <c r="A120" s="1132" t="s">
        <v>2151</v>
      </c>
      <c r="B120" s="1132" t="s">
        <v>2101</v>
      </c>
      <c r="C120" s="1132">
        <v>475005</v>
      </c>
      <c r="D120" s="1132" t="s">
        <v>2130</v>
      </c>
      <c r="E120" s="1139" t="s">
        <v>2103</v>
      </c>
      <c r="F120" s="1139"/>
      <c r="G120" s="1132" t="s">
        <v>1941</v>
      </c>
      <c r="H120" s="1150" t="s">
        <v>2152</v>
      </c>
      <c r="I120" s="1134" t="s">
        <v>2149</v>
      </c>
      <c r="J120" s="1132" t="str">
        <f t="shared" si="2"/>
        <v>No Match</v>
      </c>
      <c r="K120" s="1133">
        <v>4</v>
      </c>
      <c r="L120" s="899" t="s">
        <v>1915</v>
      </c>
      <c r="M120" s="899" t="s">
        <v>2153</v>
      </c>
      <c r="N120" s="1152"/>
      <c r="O120" s="1132">
        <f>+'Form 2F'!A17</f>
        <v>0</v>
      </c>
      <c r="P120" s="1136" t="e">
        <f>VLOOKUP($O120,ICP!$A:$B,2,FALSE)</f>
        <v>#N/A</v>
      </c>
      <c r="Q120" s="1139"/>
      <c r="R120" s="1139" t="s">
        <v>2154</v>
      </c>
      <c r="S120" s="1137">
        <f t="shared" si="3"/>
        <v>0</v>
      </c>
      <c r="T120" s="1138">
        <f>-'Form 2F'!D17</f>
        <v>0</v>
      </c>
    </row>
    <row r="121" spans="1:20" s="1149" customFormat="1">
      <c r="A121" s="1132" t="s">
        <v>2151</v>
      </c>
      <c r="B121" s="1132" t="s">
        <v>2101</v>
      </c>
      <c r="C121" s="1132">
        <v>475005</v>
      </c>
      <c r="D121" s="1132" t="s">
        <v>2130</v>
      </c>
      <c r="E121" s="1139" t="s">
        <v>2103</v>
      </c>
      <c r="F121" s="1139"/>
      <c r="G121" s="1132" t="s">
        <v>1941</v>
      </c>
      <c r="H121" s="1150" t="s">
        <v>2152</v>
      </c>
      <c r="I121" s="1134" t="s">
        <v>2149</v>
      </c>
      <c r="J121" s="1132" t="str">
        <f t="shared" si="2"/>
        <v>No Match</v>
      </c>
      <c r="K121" s="1133">
        <v>4</v>
      </c>
      <c r="L121" s="899" t="s">
        <v>1915</v>
      </c>
      <c r="M121" s="899" t="s">
        <v>2153</v>
      </c>
      <c r="N121" s="1152"/>
      <c r="O121" s="1132">
        <f>+'Form 2F'!A18</f>
        <v>0</v>
      </c>
      <c r="P121" s="1136" t="e">
        <f>VLOOKUP($O121,ICP!$A:$B,2,FALSE)</f>
        <v>#N/A</v>
      </c>
      <c r="Q121" s="1139"/>
      <c r="R121" s="1139" t="s">
        <v>2154</v>
      </c>
      <c r="S121" s="1137">
        <f t="shared" si="3"/>
        <v>0</v>
      </c>
      <c r="T121" s="1138">
        <f>-'Form 2F'!D18</f>
        <v>0</v>
      </c>
    </row>
    <row r="122" spans="1:20" s="1149" customFormat="1">
      <c r="A122" s="1132" t="s">
        <v>2151</v>
      </c>
      <c r="B122" s="1132" t="s">
        <v>2101</v>
      </c>
      <c r="C122" s="1132">
        <v>475005</v>
      </c>
      <c r="D122" s="1132" t="s">
        <v>2130</v>
      </c>
      <c r="E122" s="1139" t="s">
        <v>2103</v>
      </c>
      <c r="F122" s="1139"/>
      <c r="G122" s="1132" t="s">
        <v>1941</v>
      </c>
      <c r="H122" s="1150" t="s">
        <v>2152</v>
      </c>
      <c r="I122" s="1134" t="s">
        <v>2149</v>
      </c>
      <c r="J122" s="1132" t="str">
        <f t="shared" si="2"/>
        <v>No Match</v>
      </c>
      <c r="K122" s="1133">
        <v>4</v>
      </c>
      <c r="L122" s="899" t="s">
        <v>1915</v>
      </c>
      <c r="M122" s="899" t="s">
        <v>2153</v>
      </c>
      <c r="N122" s="1152"/>
      <c r="O122" s="1132">
        <f>+'Form 2F'!A19</f>
        <v>0</v>
      </c>
      <c r="P122" s="1136" t="e">
        <f>VLOOKUP($O122,ICP!$A:$B,2,FALSE)</f>
        <v>#N/A</v>
      </c>
      <c r="Q122" s="1139"/>
      <c r="R122" s="1139" t="s">
        <v>2154</v>
      </c>
      <c r="S122" s="1137">
        <f t="shared" si="3"/>
        <v>0</v>
      </c>
      <c r="T122" s="1138">
        <f>-'Form 2F'!D19</f>
        <v>0</v>
      </c>
    </row>
    <row r="123" spans="1:20" s="1149" customFormat="1">
      <c r="A123" s="1132" t="s">
        <v>2151</v>
      </c>
      <c r="B123" s="1132" t="s">
        <v>2101</v>
      </c>
      <c r="C123" s="1132">
        <v>475005</v>
      </c>
      <c r="D123" s="1132" t="s">
        <v>2130</v>
      </c>
      <c r="E123" s="1139" t="s">
        <v>2103</v>
      </c>
      <c r="F123" s="1139"/>
      <c r="G123" s="1132" t="s">
        <v>1941</v>
      </c>
      <c r="H123" s="1150" t="s">
        <v>2152</v>
      </c>
      <c r="I123" s="1134" t="s">
        <v>2149</v>
      </c>
      <c r="J123" s="1132" t="str">
        <f t="shared" si="2"/>
        <v>No Match</v>
      </c>
      <c r="K123" s="1133">
        <v>4</v>
      </c>
      <c r="L123" s="899" t="s">
        <v>1915</v>
      </c>
      <c r="M123" s="899" t="s">
        <v>2153</v>
      </c>
      <c r="N123" s="1152"/>
      <c r="O123" s="1132">
        <f>+'Form 2F'!A20</f>
        <v>0</v>
      </c>
      <c r="P123" s="1136" t="e">
        <f>VLOOKUP($O123,ICP!$A:$B,2,FALSE)</f>
        <v>#N/A</v>
      </c>
      <c r="Q123" s="1139"/>
      <c r="R123" s="1139" t="s">
        <v>2154</v>
      </c>
      <c r="S123" s="1137">
        <f t="shared" si="3"/>
        <v>0</v>
      </c>
      <c r="T123" s="1138">
        <f>-'Form 2F'!D20</f>
        <v>0</v>
      </c>
    </row>
    <row r="124" spans="1:20" s="1149" customFormat="1">
      <c r="A124" s="1132" t="s">
        <v>2151</v>
      </c>
      <c r="B124" s="1132" t="s">
        <v>2101</v>
      </c>
      <c r="C124" s="1132">
        <v>475005</v>
      </c>
      <c r="D124" s="1132" t="s">
        <v>2130</v>
      </c>
      <c r="E124" s="1139" t="s">
        <v>2103</v>
      </c>
      <c r="F124" s="1139"/>
      <c r="G124" s="1132" t="s">
        <v>1941</v>
      </c>
      <c r="H124" s="1150" t="s">
        <v>2152</v>
      </c>
      <c r="I124" s="1134" t="s">
        <v>2149</v>
      </c>
      <c r="J124" s="1132" t="str">
        <f t="shared" si="2"/>
        <v>No Match</v>
      </c>
      <c r="K124" s="1133">
        <v>4</v>
      </c>
      <c r="L124" s="899" t="s">
        <v>1915</v>
      </c>
      <c r="M124" s="899" t="s">
        <v>2153</v>
      </c>
      <c r="N124" s="1152"/>
      <c r="O124" s="1132">
        <f>+'Form 2F'!A21</f>
        <v>0</v>
      </c>
      <c r="P124" s="1136" t="e">
        <f>VLOOKUP($O124,ICP!$A:$B,2,FALSE)</f>
        <v>#N/A</v>
      </c>
      <c r="Q124" s="1139"/>
      <c r="R124" s="1139" t="s">
        <v>2154</v>
      </c>
      <c r="S124" s="1137">
        <f t="shared" si="3"/>
        <v>0</v>
      </c>
      <c r="T124" s="1138">
        <f>-'Form 2F'!D21</f>
        <v>0</v>
      </c>
    </row>
    <row r="125" spans="1:20" s="1149" customFormat="1">
      <c r="A125" s="1132" t="s">
        <v>2151</v>
      </c>
      <c r="B125" s="1132" t="s">
        <v>2101</v>
      </c>
      <c r="C125" s="1132">
        <v>475005</v>
      </c>
      <c r="D125" s="1132" t="s">
        <v>2130</v>
      </c>
      <c r="E125" s="1139" t="s">
        <v>2103</v>
      </c>
      <c r="F125" s="1139"/>
      <c r="G125" s="1132" t="s">
        <v>1941</v>
      </c>
      <c r="H125" s="1150" t="s">
        <v>2152</v>
      </c>
      <c r="I125" s="1134" t="s">
        <v>2149</v>
      </c>
      <c r="J125" s="1132" t="str">
        <f t="shared" si="2"/>
        <v>No Match</v>
      </c>
      <c r="K125" s="1133">
        <v>4</v>
      </c>
      <c r="L125" s="899" t="s">
        <v>1915</v>
      </c>
      <c r="M125" s="899" t="s">
        <v>2153</v>
      </c>
      <c r="N125" s="1152"/>
      <c r="O125" s="1132">
        <f>+'Form 2F'!A22</f>
        <v>0</v>
      </c>
      <c r="P125" s="1136" t="e">
        <f>VLOOKUP($O125,ICP!$A:$B,2,FALSE)</f>
        <v>#N/A</v>
      </c>
      <c r="Q125" s="1139"/>
      <c r="R125" s="1139" t="s">
        <v>2154</v>
      </c>
      <c r="S125" s="1137">
        <f t="shared" si="3"/>
        <v>0</v>
      </c>
      <c r="T125" s="1138">
        <f>-'Form 2F'!D22</f>
        <v>0</v>
      </c>
    </row>
    <row r="126" spans="1:20" s="1149" customFormat="1">
      <c r="A126" s="1132" t="s">
        <v>2151</v>
      </c>
      <c r="B126" s="1132" t="s">
        <v>2101</v>
      </c>
      <c r="C126" s="1132">
        <v>475005</v>
      </c>
      <c r="D126" s="1132" t="s">
        <v>2130</v>
      </c>
      <c r="E126" s="1139" t="s">
        <v>2103</v>
      </c>
      <c r="F126" s="1139"/>
      <c r="G126" s="1132" t="s">
        <v>1941</v>
      </c>
      <c r="H126" s="1150" t="s">
        <v>2152</v>
      </c>
      <c r="I126" s="1134" t="s">
        <v>2149</v>
      </c>
      <c r="J126" s="1132" t="str">
        <f t="shared" si="2"/>
        <v>No Match</v>
      </c>
      <c r="K126" s="1133">
        <v>4</v>
      </c>
      <c r="L126" s="899" t="s">
        <v>1915</v>
      </c>
      <c r="M126" s="899" t="s">
        <v>2153</v>
      </c>
      <c r="N126" s="1152"/>
      <c r="O126" s="1132">
        <f>+'Form 2F'!A23</f>
        <v>0</v>
      </c>
      <c r="P126" s="1136" t="e">
        <f>VLOOKUP($O126,ICP!$A:$B,2,FALSE)</f>
        <v>#N/A</v>
      </c>
      <c r="Q126" s="1139"/>
      <c r="R126" s="1139" t="s">
        <v>2154</v>
      </c>
      <c r="S126" s="1137">
        <f t="shared" si="3"/>
        <v>0</v>
      </c>
      <c r="T126" s="1138">
        <f>-'Form 2F'!D23</f>
        <v>0</v>
      </c>
    </row>
    <row r="127" spans="1:20" s="1149" customFormat="1">
      <c r="A127" s="1132" t="s">
        <v>2151</v>
      </c>
      <c r="B127" s="1132" t="s">
        <v>2101</v>
      </c>
      <c r="C127" s="1132">
        <v>475005</v>
      </c>
      <c r="D127" s="1132" t="s">
        <v>2130</v>
      </c>
      <c r="E127" s="1139" t="s">
        <v>2103</v>
      </c>
      <c r="F127" s="1139"/>
      <c r="G127" s="1132" t="s">
        <v>1941</v>
      </c>
      <c r="H127" s="1150" t="s">
        <v>2152</v>
      </c>
      <c r="I127" s="1134" t="s">
        <v>2149</v>
      </c>
      <c r="J127" s="1132" t="str">
        <f t="shared" si="2"/>
        <v>No Match</v>
      </c>
      <c r="K127" s="1133">
        <v>4</v>
      </c>
      <c r="L127" s="899" t="s">
        <v>1915</v>
      </c>
      <c r="M127" s="899" t="s">
        <v>2153</v>
      </c>
      <c r="N127" s="1152"/>
      <c r="O127" s="1132">
        <f>+'Form 2F'!A24</f>
        <v>0</v>
      </c>
      <c r="P127" s="1136" t="e">
        <f>VLOOKUP($O127,ICP!$A:$B,2,FALSE)</f>
        <v>#N/A</v>
      </c>
      <c r="Q127" s="1139"/>
      <c r="R127" s="1139" t="s">
        <v>2154</v>
      </c>
      <c r="S127" s="1137">
        <f t="shared" si="3"/>
        <v>0</v>
      </c>
      <c r="T127" s="1138">
        <f>-'Form 2F'!D24</f>
        <v>0</v>
      </c>
    </row>
    <row r="128" spans="1:20" s="1149" customFormat="1">
      <c r="A128" s="1132" t="s">
        <v>2151</v>
      </c>
      <c r="B128" s="1132" t="s">
        <v>2101</v>
      </c>
      <c r="C128" s="1132">
        <v>475005</v>
      </c>
      <c r="D128" s="1132" t="s">
        <v>2130</v>
      </c>
      <c r="E128" s="1139" t="s">
        <v>2103</v>
      </c>
      <c r="F128" s="1139"/>
      <c r="G128" s="1132" t="s">
        <v>1941</v>
      </c>
      <c r="H128" s="1150" t="s">
        <v>2152</v>
      </c>
      <c r="I128" s="1134" t="s">
        <v>2149</v>
      </c>
      <c r="J128" s="1132" t="str">
        <f t="shared" si="2"/>
        <v>No Match</v>
      </c>
      <c r="K128" s="1133">
        <v>4</v>
      </c>
      <c r="L128" s="899" t="s">
        <v>1915</v>
      </c>
      <c r="M128" s="899" t="s">
        <v>2153</v>
      </c>
      <c r="N128" s="1152"/>
      <c r="O128" s="1132">
        <f>+'Form 2F'!A25</f>
        <v>0</v>
      </c>
      <c r="P128" s="1136" t="e">
        <f>VLOOKUP($O128,ICP!$A:$B,2,FALSE)</f>
        <v>#N/A</v>
      </c>
      <c r="Q128" s="1139"/>
      <c r="R128" s="1139" t="s">
        <v>2154</v>
      </c>
      <c r="S128" s="1137">
        <f t="shared" si="3"/>
        <v>0</v>
      </c>
      <c r="T128" s="1138">
        <f>-'Form 2F'!D25</f>
        <v>0</v>
      </c>
    </row>
    <row r="129" spans="1:20" s="1149" customFormat="1">
      <c r="A129" s="1132" t="s">
        <v>2151</v>
      </c>
      <c r="B129" s="1132" t="s">
        <v>2101</v>
      </c>
      <c r="C129" s="1132">
        <v>475005</v>
      </c>
      <c r="D129" s="1132" t="s">
        <v>2130</v>
      </c>
      <c r="E129" s="1139" t="s">
        <v>2103</v>
      </c>
      <c r="F129" s="1139"/>
      <c r="G129" s="1132" t="s">
        <v>1941</v>
      </c>
      <c r="H129" s="1150" t="s">
        <v>2152</v>
      </c>
      <c r="I129" s="1134" t="s">
        <v>2149</v>
      </c>
      <c r="J129" s="1132" t="str">
        <f t="shared" si="2"/>
        <v>No Match</v>
      </c>
      <c r="K129" s="1133">
        <v>4</v>
      </c>
      <c r="L129" s="899" t="s">
        <v>1915</v>
      </c>
      <c r="M129" s="899" t="s">
        <v>2153</v>
      </c>
      <c r="N129" s="1152"/>
      <c r="O129" s="1132">
        <f>+'Form 2F'!A26</f>
        <v>0</v>
      </c>
      <c r="P129" s="1136" t="e">
        <f>VLOOKUP($O129,ICP!$A:$B,2,FALSE)</f>
        <v>#N/A</v>
      </c>
      <c r="Q129" s="1139"/>
      <c r="R129" s="1139" t="s">
        <v>2154</v>
      </c>
      <c r="S129" s="1137">
        <f t="shared" si="3"/>
        <v>0</v>
      </c>
      <c r="T129" s="1138">
        <f>-'Form 2F'!D26</f>
        <v>0</v>
      </c>
    </row>
    <row r="130" spans="1:20" s="1149" customFormat="1">
      <c r="A130" s="1132" t="s">
        <v>2151</v>
      </c>
      <c r="B130" s="1132" t="s">
        <v>2101</v>
      </c>
      <c r="C130" s="1132">
        <v>475005</v>
      </c>
      <c r="D130" s="1132" t="s">
        <v>2130</v>
      </c>
      <c r="E130" s="1139" t="s">
        <v>2103</v>
      </c>
      <c r="F130" s="1139"/>
      <c r="G130" s="1132" t="s">
        <v>1941</v>
      </c>
      <c r="H130" s="1150" t="s">
        <v>2152</v>
      </c>
      <c r="I130" s="1134" t="s">
        <v>2149</v>
      </c>
      <c r="J130" s="1132" t="str">
        <f t="shared" si="2"/>
        <v>No Match</v>
      </c>
      <c r="K130" s="1133">
        <v>4</v>
      </c>
      <c r="L130" s="899" t="s">
        <v>1915</v>
      </c>
      <c r="M130" s="899" t="s">
        <v>2153</v>
      </c>
      <c r="N130" s="1152"/>
      <c r="O130" s="1132">
        <f>+'Form 2F'!A27</f>
        <v>0</v>
      </c>
      <c r="P130" s="1136" t="e">
        <f>VLOOKUP($O130,ICP!$A:$B,2,FALSE)</f>
        <v>#N/A</v>
      </c>
      <c r="Q130" s="1139"/>
      <c r="R130" s="1139" t="s">
        <v>2154</v>
      </c>
      <c r="S130" s="1137">
        <f t="shared" si="3"/>
        <v>0</v>
      </c>
      <c r="T130" s="1138">
        <f>-'Form 2F'!D27</f>
        <v>0</v>
      </c>
    </row>
    <row r="131" spans="1:20" s="1149" customFormat="1">
      <c r="A131" s="1132" t="s">
        <v>2151</v>
      </c>
      <c r="B131" s="1132" t="s">
        <v>2101</v>
      </c>
      <c r="C131" s="1132">
        <v>475005</v>
      </c>
      <c r="D131" s="1132" t="s">
        <v>2130</v>
      </c>
      <c r="E131" s="1139" t="s">
        <v>2103</v>
      </c>
      <c r="F131" s="1139"/>
      <c r="G131" s="1132" t="s">
        <v>1941</v>
      </c>
      <c r="H131" s="1150" t="s">
        <v>2152</v>
      </c>
      <c r="I131" s="1134" t="s">
        <v>2149</v>
      </c>
      <c r="J131" s="1132" t="str">
        <f t="shared" si="2"/>
        <v>No Match</v>
      </c>
      <c r="K131" s="1133">
        <v>4</v>
      </c>
      <c r="L131" s="899" t="s">
        <v>1915</v>
      </c>
      <c r="M131" s="899" t="s">
        <v>2153</v>
      </c>
      <c r="N131" s="1152"/>
      <c r="O131" s="1132">
        <f>+'Form 2F'!A28</f>
        <v>0</v>
      </c>
      <c r="P131" s="1136" t="e">
        <f>VLOOKUP($O131,ICP!$A:$B,2,FALSE)</f>
        <v>#N/A</v>
      </c>
      <c r="Q131" s="1139"/>
      <c r="R131" s="1139" t="s">
        <v>2154</v>
      </c>
      <c r="S131" s="1137">
        <f t="shared" si="3"/>
        <v>0</v>
      </c>
      <c r="T131" s="1138">
        <f>-'Form 2F'!D28</f>
        <v>0</v>
      </c>
    </row>
    <row r="132" spans="1:20" s="1149" customFormat="1">
      <c r="A132" s="1132" t="s">
        <v>2151</v>
      </c>
      <c r="B132" s="1132" t="s">
        <v>2101</v>
      </c>
      <c r="C132" s="1132">
        <v>475005</v>
      </c>
      <c r="D132" s="1132" t="s">
        <v>2130</v>
      </c>
      <c r="E132" s="1139" t="s">
        <v>2103</v>
      </c>
      <c r="F132" s="1139"/>
      <c r="G132" s="1132" t="s">
        <v>1941</v>
      </c>
      <c r="H132" s="1150" t="s">
        <v>2152</v>
      </c>
      <c r="I132" s="1134" t="s">
        <v>2149</v>
      </c>
      <c r="J132" s="1132" t="str">
        <f t="shared" si="2"/>
        <v>No Match</v>
      </c>
      <c r="K132" s="1133">
        <v>4</v>
      </c>
      <c r="L132" s="899" t="s">
        <v>1915</v>
      </c>
      <c r="M132" s="899" t="s">
        <v>2153</v>
      </c>
      <c r="N132" s="1152"/>
      <c r="O132" s="1132">
        <f>+'Form 2F'!A29</f>
        <v>0</v>
      </c>
      <c r="P132" s="1136" t="e">
        <f>VLOOKUP($O132,ICP!$A:$B,2,FALSE)</f>
        <v>#N/A</v>
      </c>
      <c r="Q132" s="1139"/>
      <c r="R132" s="1139" t="s">
        <v>2154</v>
      </c>
      <c r="S132" s="1137">
        <f t="shared" si="3"/>
        <v>0</v>
      </c>
      <c r="T132" s="1138">
        <f>-'Form 2F'!D29</f>
        <v>0</v>
      </c>
    </row>
    <row r="133" spans="1:20" s="1149" customFormat="1">
      <c r="A133" s="1132" t="s">
        <v>2151</v>
      </c>
      <c r="B133" s="1132" t="s">
        <v>2101</v>
      </c>
      <c r="C133" s="1132">
        <v>475005</v>
      </c>
      <c r="D133" s="1132" t="s">
        <v>2130</v>
      </c>
      <c r="E133" s="1139" t="s">
        <v>2103</v>
      </c>
      <c r="F133" s="1139"/>
      <c r="G133" s="1132" t="s">
        <v>1941</v>
      </c>
      <c r="H133" s="1150" t="s">
        <v>2152</v>
      </c>
      <c r="I133" s="1134" t="s">
        <v>2149</v>
      </c>
      <c r="J133" s="1132" t="str">
        <f t="shared" si="2"/>
        <v>No Match</v>
      </c>
      <c r="K133" s="1133">
        <v>4</v>
      </c>
      <c r="L133" s="899" t="s">
        <v>1915</v>
      </c>
      <c r="M133" s="899" t="s">
        <v>2153</v>
      </c>
      <c r="N133" s="1152"/>
      <c r="O133" s="1132">
        <f>+'Form 2F'!A30</f>
        <v>0</v>
      </c>
      <c r="P133" s="1136" t="e">
        <f>VLOOKUP($O133,ICP!$A:$B,2,FALSE)</f>
        <v>#N/A</v>
      </c>
      <c r="Q133" s="1139"/>
      <c r="R133" s="1139" t="s">
        <v>2154</v>
      </c>
      <c r="S133" s="1137">
        <f t="shared" si="3"/>
        <v>0</v>
      </c>
      <c r="T133" s="1138">
        <f>-'Form 2F'!D30</f>
        <v>0</v>
      </c>
    </row>
    <row r="134" spans="1:20">
      <c r="A134" s="1132" t="s">
        <v>2155</v>
      </c>
      <c r="B134" s="1099">
        <v>420016</v>
      </c>
      <c r="C134" s="1132">
        <v>475005</v>
      </c>
      <c r="D134" s="1132" t="s">
        <v>2130</v>
      </c>
      <c r="E134" s="1100">
        <v>409699</v>
      </c>
      <c r="G134" s="1132" t="s">
        <v>1938</v>
      </c>
      <c r="H134" s="1101">
        <v>409630</v>
      </c>
      <c r="I134" s="1102" t="s">
        <v>1917</v>
      </c>
      <c r="J134" s="1132" t="str">
        <f t="shared" si="2"/>
        <v>No Match</v>
      </c>
      <c r="K134" s="1132" t="s">
        <v>2156</v>
      </c>
      <c r="L134" s="1140">
        <v>409630</v>
      </c>
      <c r="M134" s="1102" t="s">
        <v>1917</v>
      </c>
      <c r="N134" s="1141"/>
      <c r="O134" s="1142"/>
      <c r="P134" s="1143"/>
      <c r="Q134" s="1144"/>
      <c r="R134" s="1100" t="s">
        <v>2110</v>
      </c>
      <c r="S134" s="1137">
        <f t="shared" si="3"/>
        <v>0</v>
      </c>
      <c r="T134" s="1138">
        <f>+'Form 2B'!C30</f>
        <v>0</v>
      </c>
    </row>
    <row r="135" spans="1:20">
      <c r="A135" s="1132" t="s">
        <v>2157</v>
      </c>
      <c r="B135" s="1099" t="s">
        <v>2158</v>
      </c>
      <c r="C135" s="1132">
        <v>475005</v>
      </c>
      <c r="D135" s="1132" t="s">
        <v>2130</v>
      </c>
      <c r="E135" s="1100" t="s">
        <v>2103</v>
      </c>
      <c r="G135" s="1132" t="s">
        <v>1941</v>
      </c>
      <c r="H135" s="1101" t="s">
        <v>2159</v>
      </c>
      <c r="I135" s="1102" t="s">
        <v>1919</v>
      </c>
      <c r="J135" s="1132" t="str">
        <f t="shared" ref="J135:J201" si="4">IF(E135=H135,"Ok","No Match")</f>
        <v>No Match</v>
      </c>
      <c r="K135" s="1132" t="s">
        <v>2156</v>
      </c>
      <c r="L135" s="1102" t="s">
        <v>1918</v>
      </c>
      <c r="M135" s="1102" t="s">
        <v>2160</v>
      </c>
      <c r="N135" s="1141"/>
      <c r="O135" s="1132">
        <f>+'Form 2F'!A39</f>
        <v>0</v>
      </c>
      <c r="P135" s="1136" t="e">
        <f>VLOOKUP($O135,ICP!$A:$B,2,FALSE)</f>
        <v>#N/A</v>
      </c>
      <c r="R135" s="1100" t="s">
        <v>2161</v>
      </c>
      <c r="S135" s="1137">
        <f t="shared" ref="S135:S198" si="5">+T135*$S$1</f>
        <v>0</v>
      </c>
      <c r="T135" s="1138">
        <f>-'Form 2F'!D39</f>
        <v>0</v>
      </c>
    </row>
    <row r="136" spans="1:20">
      <c r="A136" s="1132" t="s">
        <v>2157</v>
      </c>
      <c r="B136" s="1099" t="s">
        <v>2158</v>
      </c>
      <c r="C136" s="1132">
        <v>475005</v>
      </c>
      <c r="D136" s="1132" t="s">
        <v>2130</v>
      </c>
      <c r="E136" s="1100" t="s">
        <v>2103</v>
      </c>
      <c r="G136" s="1132" t="s">
        <v>1941</v>
      </c>
      <c r="H136" s="1101" t="s">
        <v>2159</v>
      </c>
      <c r="I136" s="1102" t="s">
        <v>1919</v>
      </c>
      <c r="J136" s="1132" t="str">
        <f t="shared" si="4"/>
        <v>No Match</v>
      </c>
      <c r="K136" s="1132" t="s">
        <v>2156</v>
      </c>
      <c r="L136" s="1102" t="s">
        <v>1918</v>
      </c>
      <c r="M136" s="1102" t="s">
        <v>2160</v>
      </c>
      <c r="N136" s="1141"/>
      <c r="O136" s="1132">
        <f>+'Form 2F'!A40</f>
        <v>0</v>
      </c>
      <c r="P136" s="1136" t="e">
        <f>VLOOKUP($O136,ICP!$A:$B,2,FALSE)</f>
        <v>#N/A</v>
      </c>
      <c r="R136" s="1100" t="s">
        <v>2161</v>
      </c>
      <c r="S136" s="1137">
        <f t="shared" si="5"/>
        <v>0</v>
      </c>
      <c r="T136" s="1138">
        <f>-'Form 2F'!D40</f>
        <v>0</v>
      </c>
    </row>
    <row r="137" spans="1:20">
      <c r="A137" s="1132" t="s">
        <v>2157</v>
      </c>
      <c r="B137" s="1099" t="s">
        <v>2158</v>
      </c>
      <c r="C137" s="1132">
        <v>475005</v>
      </c>
      <c r="D137" s="1132" t="s">
        <v>2130</v>
      </c>
      <c r="E137" s="1100" t="s">
        <v>2103</v>
      </c>
      <c r="G137" s="1132" t="s">
        <v>1941</v>
      </c>
      <c r="H137" s="1101" t="s">
        <v>2159</v>
      </c>
      <c r="I137" s="1102" t="s">
        <v>1919</v>
      </c>
      <c r="J137" s="1132" t="str">
        <f t="shared" si="4"/>
        <v>No Match</v>
      </c>
      <c r="K137" s="1132" t="s">
        <v>2156</v>
      </c>
      <c r="L137" s="1102" t="s">
        <v>1918</v>
      </c>
      <c r="M137" s="1102" t="s">
        <v>2160</v>
      </c>
      <c r="N137" s="1141"/>
      <c r="O137" s="1132">
        <f>+'Form 2F'!A41</f>
        <v>0</v>
      </c>
      <c r="P137" s="1136" t="e">
        <f>VLOOKUP($O137,ICP!$A:$B,2,FALSE)</f>
        <v>#N/A</v>
      </c>
      <c r="R137" s="1100" t="s">
        <v>2161</v>
      </c>
      <c r="S137" s="1137">
        <f t="shared" si="5"/>
        <v>0</v>
      </c>
      <c r="T137" s="1138">
        <f>-'Form 2F'!D41</f>
        <v>0</v>
      </c>
    </row>
    <row r="138" spans="1:20">
      <c r="A138" s="1132" t="s">
        <v>2157</v>
      </c>
      <c r="B138" s="1099" t="s">
        <v>2158</v>
      </c>
      <c r="C138" s="1132">
        <v>475005</v>
      </c>
      <c r="D138" s="1132" t="s">
        <v>2130</v>
      </c>
      <c r="E138" s="1100" t="s">
        <v>2103</v>
      </c>
      <c r="G138" s="1132" t="s">
        <v>1941</v>
      </c>
      <c r="H138" s="1101" t="s">
        <v>2159</v>
      </c>
      <c r="I138" s="1102" t="s">
        <v>1919</v>
      </c>
      <c r="J138" s="1132" t="str">
        <f t="shared" si="4"/>
        <v>No Match</v>
      </c>
      <c r="K138" s="1132" t="s">
        <v>2156</v>
      </c>
      <c r="L138" s="1102" t="s">
        <v>1918</v>
      </c>
      <c r="M138" s="1102" t="s">
        <v>2160</v>
      </c>
      <c r="N138" s="1141"/>
      <c r="O138" s="1132">
        <f>+'Form 2F'!A42</f>
        <v>0</v>
      </c>
      <c r="P138" s="1136" t="e">
        <f>VLOOKUP($O138,ICP!$A:$B,2,FALSE)</f>
        <v>#N/A</v>
      </c>
      <c r="R138" s="1100" t="s">
        <v>2161</v>
      </c>
      <c r="S138" s="1137">
        <f t="shared" si="5"/>
        <v>0</v>
      </c>
      <c r="T138" s="1138">
        <f>-'Form 2F'!D42</f>
        <v>0</v>
      </c>
    </row>
    <row r="139" spans="1:20">
      <c r="A139" s="1132" t="s">
        <v>2157</v>
      </c>
      <c r="B139" s="1099" t="s">
        <v>2158</v>
      </c>
      <c r="C139" s="1132">
        <v>475005</v>
      </c>
      <c r="D139" s="1132" t="s">
        <v>2130</v>
      </c>
      <c r="E139" s="1100" t="s">
        <v>2103</v>
      </c>
      <c r="G139" s="1132" t="s">
        <v>1941</v>
      </c>
      <c r="H139" s="1101" t="s">
        <v>2159</v>
      </c>
      <c r="I139" s="1102" t="s">
        <v>1919</v>
      </c>
      <c r="J139" s="1132" t="str">
        <f t="shared" si="4"/>
        <v>No Match</v>
      </c>
      <c r="K139" s="1132" t="s">
        <v>2156</v>
      </c>
      <c r="L139" s="1102" t="s">
        <v>1918</v>
      </c>
      <c r="M139" s="1102" t="s">
        <v>2160</v>
      </c>
      <c r="N139" s="1141"/>
      <c r="O139" s="1132">
        <f>+'Form 2F'!A43</f>
        <v>0</v>
      </c>
      <c r="P139" s="1136" t="e">
        <f>VLOOKUP($O139,ICP!$A:$B,2,FALSE)</f>
        <v>#N/A</v>
      </c>
      <c r="R139" s="1100" t="s">
        <v>2161</v>
      </c>
      <c r="S139" s="1137">
        <f t="shared" si="5"/>
        <v>0</v>
      </c>
      <c r="T139" s="1138">
        <f>-'Form 2F'!D43</f>
        <v>0</v>
      </c>
    </row>
    <row r="140" spans="1:20">
      <c r="A140" s="1132" t="s">
        <v>2157</v>
      </c>
      <c r="B140" s="1099" t="s">
        <v>2158</v>
      </c>
      <c r="C140" s="1132">
        <v>475005</v>
      </c>
      <c r="D140" s="1132" t="s">
        <v>2130</v>
      </c>
      <c r="E140" s="1100" t="s">
        <v>2103</v>
      </c>
      <c r="G140" s="1132" t="s">
        <v>1941</v>
      </c>
      <c r="H140" s="1101" t="s">
        <v>2159</v>
      </c>
      <c r="I140" s="1102" t="s">
        <v>1919</v>
      </c>
      <c r="J140" s="1132" t="str">
        <f t="shared" si="4"/>
        <v>No Match</v>
      </c>
      <c r="K140" s="1132" t="s">
        <v>2156</v>
      </c>
      <c r="L140" s="1102" t="s">
        <v>1918</v>
      </c>
      <c r="M140" s="1102" t="s">
        <v>2160</v>
      </c>
      <c r="N140" s="1141"/>
      <c r="O140" s="1132">
        <f>+'Form 2F'!A44</f>
        <v>0</v>
      </c>
      <c r="P140" s="1136" t="e">
        <f>VLOOKUP($O140,ICP!$A:$B,2,FALSE)</f>
        <v>#N/A</v>
      </c>
      <c r="R140" s="1100" t="s">
        <v>2161</v>
      </c>
      <c r="S140" s="1137">
        <f t="shared" si="5"/>
        <v>0</v>
      </c>
      <c r="T140" s="1138">
        <f>-'Form 2F'!D44</f>
        <v>0</v>
      </c>
    </row>
    <row r="141" spans="1:20">
      <c r="A141" s="1132" t="s">
        <v>2157</v>
      </c>
      <c r="B141" s="1099" t="s">
        <v>2158</v>
      </c>
      <c r="C141" s="1132">
        <v>475005</v>
      </c>
      <c r="D141" s="1132" t="s">
        <v>2130</v>
      </c>
      <c r="E141" s="1100" t="s">
        <v>2103</v>
      </c>
      <c r="G141" s="1132" t="s">
        <v>1941</v>
      </c>
      <c r="H141" s="1101" t="s">
        <v>2159</v>
      </c>
      <c r="I141" s="1102" t="s">
        <v>1919</v>
      </c>
      <c r="J141" s="1132" t="str">
        <f t="shared" si="4"/>
        <v>No Match</v>
      </c>
      <c r="K141" s="1132" t="s">
        <v>2156</v>
      </c>
      <c r="L141" s="1102" t="s">
        <v>1918</v>
      </c>
      <c r="M141" s="1102" t="s">
        <v>2160</v>
      </c>
      <c r="N141" s="1141"/>
      <c r="O141" s="1132">
        <f>+'Form 2F'!A45</f>
        <v>0</v>
      </c>
      <c r="P141" s="1136" t="e">
        <f>VLOOKUP($O141,ICP!$A:$B,2,FALSE)</f>
        <v>#N/A</v>
      </c>
      <c r="R141" s="1100" t="s">
        <v>2161</v>
      </c>
      <c r="S141" s="1137">
        <f t="shared" si="5"/>
        <v>0</v>
      </c>
      <c r="T141" s="1138">
        <f>-'Form 2F'!D45</f>
        <v>0</v>
      </c>
    </row>
    <row r="142" spans="1:20">
      <c r="A142" s="1132" t="s">
        <v>2157</v>
      </c>
      <c r="B142" s="1099" t="s">
        <v>2158</v>
      </c>
      <c r="C142" s="1132">
        <v>475005</v>
      </c>
      <c r="D142" s="1132" t="s">
        <v>2130</v>
      </c>
      <c r="E142" s="1100" t="s">
        <v>2103</v>
      </c>
      <c r="G142" s="1132" t="s">
        <v>1941</v>
      </c>
      <c r="H142" s="1101" t="s">
        <v>2159</v>
      </c>
      <c r="I142" s="1102" t="s">
        <v>1919</v>
      </c>
      <c r="J142" s="1132" t="str">
        <f t="shared" si="4"/>
        <v>No Match</v>
      </c>
      <c r="K142" s="1132" t="s">
        <v>2156</v>
      </c>
      <c r="L142" s="1102" t="s">
        <v>1918</v>
      </c>
      <c r="M142" s="1102" t="s">
        <v>2160</v>
      </c>
      <c r="N142" s="1141"/>
      <c r="O142" s="1132">
        <f>+'Form 2F'!A46</f>
        <v>0</v>
      </c>
      <c r="P142" s="1136" t="e">
        <f>VLOOKUP($O142,ICP!$A:$B,2,FALSE)</f>
        <v>#N/A</v>
      </c>
      <c r="R142" s="1100" t="s">
        <v>2161</v>
      </c>
      <c r="S142" s="1137">
        <f t="shared" si="5"/>
        <v>0</v>
      </c>
      <c r="T142" s="1138">
        <f>-'Form 2F'!D46</f>
        <v>0</v>
      </c>
    </row>
    <row r="143" spans="1:20">
      <c r="A143" s="1132" t="s">
        <v>2157</v>
      </c>
      <c r="B143" s="1099" t="s">
        <v>2158</v>
      </c>
      <c r="C143" s="1132">
        <v>475005</v>
      </c>
      <c r="D143" s="1132" t="s">
        <v>2130</v>
      </c>
      <c r="E143" s="1100" t="s">
        <v>2103</v>
      </c>
      <c r="G143" s="1132" t="s">
        <v>1941</v>
      </c>
      <c r="H143" s="1101" t="s">
        <v>2159</v>
      </c>
      <c r="I143" s="1102" t="s">
        <v>1919</v>
      </c>
      <c r="J143" s="1132" t="str">
        <f t="shared" si="4"/>
        <v>No Match</v>
      </c>
      <c r="K143" s="1132" t="s">
        <v>2156</v>
      </c>
      <c r="L143" s="1102" t="s">
        <v>1918</v>
      </c>
      <c r="M143" s="1102" t="s">
        <v>2160</v>
      </c>
      <c r="N143" s="1141"/>
      <c r="O143" s="1132">
        <f>+'Form 2F'!A47</f>
        <v>0</v>
      </c>
      <c r="P143" s="1136" t="e">
        <f>VLOOKUP($O143,ICP!$A:$B,2,FALSE)</f>
        <v>#N/A</v>
      </c>
      <c r="R143" s="1100" t="s">
        <v>2161</v>
      </c>
      <c r="S143" s="1137">
        <f t="shared" si="5"/>
        <v>0</v>
      </c>
      <c r="T143" s="1138">
        <f>-'Form 2F'!D47</f>
        <v>0</v>
      </c>
    </row>
    <row r="144" spans="1:20">
      <c r="A144" s="1132" t="s">
        <v>2157</v>
      </c>
      <c r="B144" s="1099" t="s">
        <v>2158</v>
      </c>
      <c r="C144" s="1132">
        <v>475005</v>
      </c>
      <c r="D144" s="1132" t="s">
        <v>2130</v>
      </c>
      <c r="E144" s="1100" t="s">
        <v>2103</v>
      </c>
      <c r="G144" s="1132" t="s">
        <v>1941</v>
      </c>
      <c r="H144" s="1101" t="s">
        <v>2159</v>
      </c>
      <c r="I144" s="1102" t="s">
        <v>1919</v>
      </c>
      <c r="J144" s="1132" t="str">
        <f t="shared" si="4"/>
        <v>No Match</v>
      </c>
      <c r="K144" s="1132" t="s">
        <v>2156</v>
      </c>
      <c r="L144" s="1102" t="s">
        <v>1918</v>
      </c>
      <c r="M144" s="1102" t="s">
        <v>2160</v>
      </c>
      <c r="N144" s="1141"/>
      <c r="O144" s="1132">
        <f>+'Form 2F'!A48</f>
        <v>0</v>
      </c>
      <c r="P144" s="1136" t="e">
        <f>VLOOKUP($O144,ICP!$A:$B,2,FALSE)</f>
        <v>#N/A</v>
      </c>
      <c r="R144" s="1100" t="s">
        <v>2161</v>
      </c>
      <c r="S144" s="1137">
        <f t="shared" si="5"/>
        <v>0</v>
      </c>
      <c r="T144" s="1138">
        <f>-'Form 2F'!D48</f>
        <v>0</v>
      </c>
    </row>
    <row r="145" spans="1:24">
      <c r="A145" s="1132" t="s">
        <v>2157</v>
      </c>
      <c r="B145" s="1099" t="s">
        <v>2158</v>
      </c>
      <c r="C145" s="1132">
        <v>475005</v>
      </c>
      <c r="D145" s="1132" t="s">
        <v>2130</v>
      </c>
      <c r="E145" s="1100" t="s">
        <v>2103</v>
      </c>
      <c r="G145" s="1132" t="s">
        <v>1941</v>
      </c>
      <c r="H145" s="1101" t="s">
        <v>2159</v>
      </c>
      <c r="I145" s="1102" t="s">
        <v>1919</v>
      </c>
      <c r="J145" s="1132" t="str">
        <f t="shared" si="4"/>
        <v>No Match</v>
      </c>
      <c r="K145" s="1132" t="s">
        <v>2156</v>
      </c>
      <c r="L145" s="1102" t="s">
        <v>1918</v>
      </c>
      <c r="M145" s="1102" t="s">
        <v>2160</v>
      </c>
      <c r="N145" s="1141"/>
      <c r="O145" s="1132">
        <f>+'Form 2F'!A49</f>
        <v>0</v>
      </c>
      <c r="P145" s="1136" t="e">
        <f>VLOOKUP($O145,ICP!$A:$B,2,FALSE)</f>
        <v>#N/A</v>
      </c>
      <c r="R145" s="1100" t="s">
        <v>2161</v>
      </c>
      <c r="S145" s="1137">
        <f t="shared" si="5"/>
        <v>0</v>
      </c>
      <c r="T145" s="1138">
        <f>-'Form 2F'!D49</f>
        <v>0</v>
      </c>
    </row>
    <row r="146" spans="1:24">
      <c r="A146" s="1132" t="s">
        <v>2157</v>
      </c>
      <c r="B146" s="1099" t="s">
        <v>2158</v>
      </c>
      <c r="C146" s="1132">
        <v>475005</v>
      </c>
      <c r="D146" s="1132" t="s">
        <v>2130</v>
      </c>
      <c r="E146" s="1100" t="s">
        <v>2103</v>
      </c>
      <c r="G146" s="1132" t="s">
        <v>1941</v>
      </c>
      <c r="H146" s="1101" t="s">
        <v>2159</v>
      </c>
      <c r="I146" s="1102" t="s">
        <v>1919</v>
      </c>
      <c r="J146" s="1132" t="str">
        <f t="shared" si="4"/>
        <v>No Match</v>
      </c>
      <c r="K146" s="1132" t="s">
        <v>2156</v>
      </c>
      <c r="L146" s="1102" t="s">
        <v>1918</v>
      </c>
      <c r="M146" s="1102" t="s">
        <v>2160</v>
      </c>
      <c r="N146" s="1141"/>
      <c r="O146" s="1132">
        <f>+'Form 2F'!A50</f>
        <v>0</v>
      </c>
      <c r="P146" s="1136" t="e">
        <f>VLOOKUP($O146,ICP!$A:$B,2,FALSE)</f>
        <v>#N/A</v>
      </c>
      <c r="R146" s="1100" t="s">
        <v>2161</v>
      </c>
      <c r="S146" s="1137">
        <f t="shared" si="5"/>
        <v>0</v>
      </c>
      <c r="T146" s="1138">
        <f>-'Form 2F'!D50</f>
        <v>0</v>
      </c>
    </row>
    <row r="147" spans="1:24">
      <c r="A147" s="1132" t="s">
        <v>2157</v>
      </c>
      <c r="B147" s="1099" t="s">
        <v>2158</v>
      </c>
      <c r="C147" s="1132">
        <v>475005</v>
      </c>
      <c r="D147" s="1132" t="s">
        <v>2130</v>
      </c>
      <c r="E147" s="1100" t="s">
        <v>2103</v>
      </c>
      <c r="G147" s="1132" t="s">
        <v>1941</v>
      </c>
      <c r="H147" s="1101" t="s">
        <v>2159</v>
      </c>
      <c r="I147" s="1102" t="s">
        <v>1919</v>
      </c>
      <c r="J147" s="1132" t="str">
        <f t="shared" si="4"/>
        <v>No Match</v>
      </c>
      <c r="K147" s="1132" t="s">
        <v>2156</v>
      </c>
      <c r="L147" s="1102" t="s">
        <v>1918</v>
      </c>
      <c r="M147" s="1102" t="s">
        <v>2160</v>
      </c>
      <c r="N147" s="1141"/>
      <c r="O147" s="1132">
        <f>+'Form 2F'!A51</f>
        <v>0</v>
      </c>
      <c r="P147" s="1136" t="e">
        <f>VLOOKUP($O147,ICP!$A:$B,2,FALSE)</f>
        <v>#N/A</v>
      </c>
      <c r="R147" s="1100" t="s">
        <v>2161</v>
      </c>
      <c r="S147" s="1137">
        <f t="shared" si="5"/>
        <v>0</v>
      </c>
      <c r="T147" s="1138">
        <f>-'Form 2F'!D51</f>
        <v>0</v>
      </c>
    </row>
    <row r="148" spans="1:24">
      <c r="A148" s="1132" t="s">
        <v>2157</v>
      </c>
      <c r="B148" s="1099" t="s">
        <v>2158</v>
      </c>
      <c r="C148" s="1132">
        <v>475005</v>
      </c>
      <c r="D148" s="1132" t="s">
        <v>2130</v>
      </c>
      <c r="E148" s="1100" t="s">
        <v>2103</v>
      </c>
      <c r="G148" s="1132" t="s">
        <v>1941</v>
      </c>
      <c r="H148" s="1101" t="s">
        <v>2159</v>
      </c>
      <c r="I148" s="1102" t="s">
        <v>1919</v>
      </c>
      <c r="J148" s="1132" t="str">
        <f t="shared" si="4"/>
        <v>No Match</v>
      </c>
      <c r="K148" s="1132" t="s">
        <v>2156</v>
      </c>
      <c r="L148" s="1102" t="s">
        <v>1918</v>
      </c>
      <c r="M148" s="1102" t="s">
        <v>2160</v>
      </c>
      <c r="N148" s="1141"/>
      <c r="O148" s="1132">
        <f>+'Form 2F'!A52</f>
        <v>0</v>
      </c>
      <c r="P148" s="1136" t="e">
        <f>VLOOKUP($O148,ICP!$A:$B,2,FALSE)</f>
        <v>#N/A</v>
      </c>
      <c r="R148" s="1100" t="s">
        <v>2161</v>
      </c>
      <c r="S148" s="1137">
        <f t="shared" si="5"/>
        <v>0</v>
      </c>
      <c r="T148" s="1138">
        <f>-'Form 2F'!D52</f>
        <v>0</v>
      </c>
    </row>
    <row r="149" spans="1:24">
      <c r="A149" s="1132" t="s">
        <v>2157</v>
      </c>
      <c r="B149" s="1099" t="s">
        <v>2158</v>
      </c>
      <c r="C149" s="1132">
        <v>475005</v>
      </c>
      <c r="D149" s="1132" t="s">
        <v>2130</v>
      </c>
      <c r="E149" s="1100" t="s">
        <v>2103</v>
      </c>
      <c r="G149" s="1132" t="s">
        <v>1941</v>
      </c>
      <c r="H149" s="1101" t="s">
        <v>2159</v>
      </c>
      <c r="I149" s="1102" t="s">
        <v>1919</v>
      </c>
      <c r="J149" s="1132" t="str">
        <f t="shared" si="4"/>
        <v>No Match</v>
      </c>
      <c r="K149" s="1132" t="s">
        <v>2156</v>
      </c>
      <c r="L149" s="1102" t="s">
        <v>1918</v>
      </c>
      <c r="M149" s="1102" t="s">
        <v>2160</v>
      </c>
      <c r="N149" s="1141"/>
      <c r="O149" s="1132">
        <f>+'Form 2F'!A53</f>
        <v>0</v>
      </c>
      <c r="P149" s="1136" t="e">
        <f>VLOOKUP($O149,ICP!$A:$B,2,FALSE)</f>
        <v>#N/A</v>
      </c>
      <c r="R149" s="1100" t="s">
        <v>2161</v>
      </c>
      <c r="S149" s="1137">
        <f t="shared" si="5"/>
        <v>0</v>
      </c>
      <c r="T149" s="1138">
        <f>-'Form 2F'!D53</f>
        <v>0</v>
      </c>
    </row>
    <row r="150" spans="1:24">
      <c r="A150" s="1132" t="s">
        <v>2157</v>
      </c>
      <c r="B150" s="1099" t="s">
        <v>2158</v>
      </c>
      <c r="C150" s="1132">
        <v>475005</v>
      </c>
      <c r="D150" s="1132" t="s">
        <v>2130</v>
      </c>
      <c r="E150" s="1100" t="s">
        <v>2103</v>
      </c>
      <c r="G150" s="1132" t="s">
        <v>1941</v>
      </c>
      <c r="H150" s="1101" t="s">
        <v>2159</v>
      </c>
      <c r="I150" s="1102" t="s">
        <v>1919</v>
      </c>
      <c r="J150" s="1132" t="str">
        <f t="shared" si="4"/>
        <v>No Match</v>
      </c>
      <c r="K150" s="1132" t="s">
        <v>2156</v>
      </c>
      <c r="L150" s="1102" t="s">
        <v>1918</v>
      </c>
      <c r="M150" s="1102" t="s">
        <v>2160</v>
      </c>
      <c r="N150" s="1141"/>
      <c r="O150" s="1132">
        <f>+'Form 2F'!A54</f>
        <v>0</v>
      </c>
      <c r="P150" s="1136" t="e">
        <f>VLOOKUP($O150,ICP!$A:$B,2,FALSE)</f>
        <v>#N/A</v>
      </c>
      <c r="R150" s="1100" t="s">
        <v>2161</v>
      </c>
      <c r="S150" s="1137">
        <f t="shared" si="5"/>
        <v>0</v>
      </c>
      <c r="T150" s="1138">
        <f>-'Form 2F'!D54</f>
        <v>0</v>
      </c>
    </row>
    <row r="151" spans="1:24">
      <c r="A151" s="1132" t="s">
        <v>2157</v>
      </c>
      <c r="B151" s="1099" t="s">
        <v>2158</v>
      </c>
      <c r="C151" s="1132">
        <v>475005</v>
      </c>
      <c r="D151" s="1132" t="s">
        <v>2130</v>
      </c>
      <c r="E151" s="1100" t="s">
        <v>2103</v>
      </c>
      <c r="G151" s="1132" t="s">
        <v>1941</v>
      </c>
      <c r="H151" s="1101" t="s">
        <v>2159</v>
      </c>
      <c r="I151" s="1102" t="s">
        <v>1919</v>
      </c>
      <c r="J151" s="1132" t="str">
        <f t="shared" si="4"/>
        <v>No Match</v>
      </c>
      <c r="K151" s="1132" t="s">
        <v>2156</v>
      </c>
      <c r="L151" s="1102" t="s">
        <v>1918</v>
      </c>
      <c r="M151" s="1102" t="s">
        <v>2160</v>
      </c>
      <c r="N151" s="1141"/>
      <c r="O151" s="1132">
        <f>+'Form 2F'!A55</f>
        <v>0</v>
      </c>
      <c r="P151" s="1136" t="e">
        <f>VLOOKUP($O151,ICP!$A:$B,2,FALSE)</f>
        <v>#N/A</v>
      </c>
      <c r="R151" s="1100" t="s">
        <v>2161</v>
      </c>
      <c r="S151" s="1137">
        <f t="shared" si="5"/>
        <v>0</v>
      </c>
      <c r="T151" s="1138">
        <f>-'Form 2F'!D55</f>
        <v>0</v>
      </c>
    </row>
    <row r="152" spans="1:24">
      <c r="A152" s="1132" t="s">
        <v>2157</v>
      </c>
      <c r="B152" s="1099" t="s">
        <v>2158</v>
      </c>
      <c r="C152" s="1132">
        <v>475005</v>
      </c>
      <c r="D152" s="1132" t="s">
        <v>2130</v>
      </c>
      <c r="E152" s="1100" t="s">
        <v>2103</v>
      </c>
      <c r="G152" s="1132" t="s">
        <v>1941</v>
      </c>
      <c r="H152" s="1101" t="s">
        <v>2159</v>
      </c>
      <c r="I152" s="1102" t="s">
        <v>1919</v>
      </c>
      <c r="J152" s="1132" t="str">
        <f t="shared" si="4"/>
        <v>No Match</v>
      </c>
      <c r="K152" s="1132" t="s">
        <v>2156</v>
      </c>
      <c r="L152" s="1102" t="s">
        <v>1918</v>
      </c>
      <c r="M152" s="1102" t="s">
        <v>2160</v>
      </c>
      <c r="N152" s="1141"/>
      <c r="O152" s="1132">
        <f>+'Form 2F'!A56</f>
        <v>0</v>
      </c>
      <c r="P152" s="1136" t="e">
        <f>VLOOKUP($O152,ICP!$A:$B,2,FALSE)</f>
        <v>#N/A</v>
      </c>
      <c r="R152" s="1100" t="s">
        <v>2161</v>
      </c>
      <c r="S152" s="1137">
        <f t="shared" si="5"/>
        <v>0</v>
      </c>
      <c r="T152" s="1138">
        <f>-'Form 2F'!D56</f>
        <v>0</v>
      </c>
    </row>
    <row r="153" spans="1:24">
      <c r="A153" s="1132" t="s">
        <v>2157</v>
      </c>
      <c r="B153" s="1099" t="s">
        <v>2158</v>
      </c>
      <c r="C153" s="1132">
        <v>475005</v>
      </c>
      <c r="D153" s="1132" t="s">
        <v>2130</v>
      </c>
      <c r="E153" s="1100" t="s">
        <v>2103</v>
      </c>
      <c r="G153" s="1132" t="s">
        <v>1941</v>
      </c>
      <c r="H153" s="1101" t="s">
        <v>2159</v>
      </c>
      <c r="I153" s="1102" t="s">
        <v>1919</v>
      </c>
      <c r="J153" s="1132" t="str">
        <f t="shared" si="4"/>
        <v>No Match</v>
      </c>
      <c r="K153" s="1132" t="s">
        <v>2156</v>
      </c>
      <c r="L153" s="1102" t="s">
        <v>1918</v>
      </c>
      <c r="M153" s="1102" t="s">
        <v>2160</v>
      </c>
      <c r="N153" s="1141"/>
      <c r="O153" s="1132">
        <f>+'Form 2F'!A57</f>
        <v>0</v>
      </c>
      <c r="P153" s="1136" t="e">
        <f>VLOOKUP($O153,ICP!$A:$B,2,FALSE)</f>
        <v>#N/A</v>
      </c>
      <c r="R153" s="1100" t="s">
        <v>2161</v>
      </c>
      <c r="S153" s="1137">
        <f t="shared" si="5"/>
        <v>0</v>
      </c>
      <c r="T153" s="1138">
        <f>-'Form 2F'!D57</f>
        <v>0</v>
      </c>
    </row>
    <row r="154" spans="1:24">
      <c r="A154" s="1132" t="s">
        <v>2157</v>
      </c>
      <c r="B154" s="1099" t="s">
        <v>2158</v>
      </c>
      <c r="C154" s="1132">
        <v>475006</v>
      </c>
      <c r="D154" s="1132" t="s">
        <v>2130</v>
      </c>
      <c r="E154" s="1100" t="s">
        <v>2103</v>
      </c>
      <c r="G154" s="1132" t="s">
        <v>1941</v>
      </c>
      <c r="H154" s="1101" t="s">
        <v>2159</v>
      </c>
      <c r="I154" s="1102" t="s">
        <v>1919</v>
      </c>
      <c r="J154" s="1132" t="str">
        <f t="shared" si="4"/>
        <v>No Match</v>
      </c>
      <c r="K154" s="1132" t="s">
        <v>2156</v>
      </c>
      <c r="L154" s="1102" t="s">
        <v>1918</v>
      </c>
      <c r="M154" s="1102" t="s">
        <v>2160</v>
      </c>
      <c r="N154" s="1141"/>
      <c r="O154" s="1132">
        <f>+'Form 2F'!A58</f>
        <v>0</v>
      </c>
      <c r="P154" s="1136" t="e">
        <f>VLOOKUP($O154,ICP!$A:$B,2,FALSE)</f>
        <v>#N/A</v>
      </c>
      <c r="R154" s="1100" t="s">
        <v>2161</v>
      </c>
      <c r="S154" s="1137">
        <f t="shared" si="5"/>
        <v>0</v>
      </c>
      <c r="T154" s="1138">
        <f>-'Form 2F'!D58</f>
        <v>0</v>
      </c>
    </row>
    <row r="155" spans="1:24">
      <c r="A155" s="1153" t="s">
        <v>1217</v>
      </c>
      <c r="B155" s="1154" t="s">
        <v>1216</v>
      </c>
      <c r="C155" s="1132"/>
      <c r="D155" s="1132"/>
      <c r="G155" s="1132"/>
      <c r="J155" s="1132"/>
      <c r="K155" s="1132"/>
      <c r="L155" s="1154" t="s">
        <v>1216</v>
      </c>
      <c r="M155" s="1153" t="s">
        <v>1217</v>
      </c>
      <c r="N155" s="1141"/>
      <c r="O155" s="1142"/>
      <c r="P155" s="1155"/>
      <c r="Q155" s="1144"/>
      <c r="R155" s="1100" t="s">
        <v>2162</v>
      </c>
      <c r="S155" s="1156">
        <f>+T155*$S$1*$V$155</f>
        <v>0</v>
      </c>
      <c r="T155" s="1157">
        <f>-'Form 2D'!$C$64*$V$155</f>
        <v>0</v>
      </c>
      <c r="V155">
        <f>IF('Form 2D'!C63&gt;0,1,0)</f>
        <v>0</v>
      </c>
    </row>
    <row r="156" spans="1:24">
      <c r="A156" s="1153" t="s">
        <v>1219</v>
      </c>
      <c r="B156" s="1154" t="s">
        <v>1218</v>
      </c>
      <c r="C156" s="1132"/>
      <c r="D156" s="1132"/>
      <c r="G156" s="1132"/>
      <c r="J156" s="1132"/>
      <c r="K156" s="1132"/>
      <c r="L156" s="1154" t="s">
        <v>1218</v>
      </c>
      <c r="M156" s="1153" t="s">
        <v>1219</v>
      </c>
      <c r="N156" s="1141"/>
      <c r="O156" s="1142"/>
      <c r="P156" s="1155"/>
      <c r="Q156" s="1144"/>
      <c r="R156" s="1100" t="s">
        <v>2162</v>
      </c>
      <c r="S156" s="1156">
        <f t="shared" ref="S156:S157" si="6">+T156*$S$1*$V$155</f>
        <v>0</v>
      </c>
      <c r="T156" s="1157">
        <f>'Form 2D'!$I$14*$V$155</f>
        <v>0</v>
      </c>
      <c r="V156" t="b">
        <f>SUM(T155:T157)='Form 2B'!C32</f>
        <v>1</v>
      </c>
      <c r="X156" s="1106" t="s">
        <v>2163</v>
      </c>
    </row>
    <row r="157" spans="1:24">
      <c r="A157" s="1153" t="s">
        <v>1221</v>
      </c>
      <c r="B157" s="1154" t="s">
        <v>1220</v>
      </c>
      <c r="C157" s="1132"/>
      <c r="D157" s="1132"/>
      <c r="G157" s="1132"/>
      <c r="J157" s="1132"/>
      <c r="K157" s="1132"/>
      <c r="L157" s="1154" t="s">
        <v>1220</v>
      </c>
      <c r="M157" s="1153" t="s">
        <v>1221</v>
      </c>
      <c r="N157" s="1141"/>
      <c r="O157" s="1142"/>
      <c r="P157" s="1155"/>
      <c r="Q157" s="1144"/>
      <c r="R157" s="1100" t="s">
        <v>2162</v>
      </c>
      <c r="S157" s="1156">
        <f t="shared" si="6"/>
        <v>0</v>
      </c>
      <c r="T157" s="1157">
        <f>-'Form 2D'!$I$20*$V$155</f>
        <v>0</v>
      </c>
    </row>
    <row r="158" spans="1:24">
      <c r="A158" s="1099" t="s">
        <v>2164</v>
      </c>
      <c r="B158" s="1099">
        <v>475000</v>
      </c>
      <c r="C158" s="1132">
        <v>475005</v>
      </c>
      <c r="D158" s="1132" t="s">
        <v>2130</v>
      </c>
      <c r="E158" s="1139">
        <v>409699</v>
      </c>
      <c r="F158" s="1139"/>
      <c r="G158" s="1132" t="s">
        <v>1938</v>
      </c>
      <c r="H158" s="1101">
        <v>409699</v>
      </c>
      <c r="I158" s="1132" t="s">
        <v>1938</v>
      </c>
      <c r="J158" s="1132" t="str">
        <f t="shared" si="4"/>
        <v>Ok</v>
      </c>
      <c r="L158" s="1140">
        <v>409699</v>
      </c>
      <c r="M158" s="1132" t="s">
        <v>1938</v>
      </c>
      <c r="N158" s="1141"/>
      <c r="O158" s="1132"/>
      <c r="P158" s="1158"/>
      <c r="Q158" s="1139"/>
      <c r="R158" s="1100" t="s">
        <v>2110</v>
      </c>
      <c r="S158" s="1137">
        <f t="shared" si="5"/>
        <v>123400</v>
      </c>
      <c r="T158" s="1138">
        <f>+'Form 2B'!C34</f>
        <v>123.4</v>
      </c>
    </row>
    <row r="159" spans="1:24">
      <c r="A159" s="1099" t="s">
        <v>2165</v>
      </c>
      <c r="B159" s="1099" t="s">
        <v>2166</v>
      </c>
      <c r="C159" s="1132">
        <v>475005</v>
      </c>
      <c r="D159" s="1132" t="s">
        <v>2130</v>
      </c>
      <c r="E159" s="1139" t="s">
        <v>2103</v>
      </c>
      <c r="F159" s="1139"/>
      <c r="G159" s="1132" t="s">
        <v>1941</v>
      </c>
      <c r="H159" s="1101" t="s">
        <v>2103</v>
      </c>
      <c r="I159" s="1132" t="s">
        <v>1941</v>
      </c>
      <c r="J159" s="1132" t="str">
        <f t="shared" si="4"/>
        <v>Ok</v>
      </c>
      <c r="L159" s="1102" t="s">
        <v>1940</v>
      </c>
      <c r="M159" s="1132" t="s">
        <v>2167</v>
      </c>
      <c r="N159" s="1141"/>
      <c r="O159" s="1099">
        <f>+'Form 2B'!A44</f>
        <v>0</v>
      </c>
      <c r="P159" s="1136" t="e">
        <f>VLOOKUP($O159,ICP!$A:$B,2,FALSE)</f>
        <v>#N/A</v>
      </c>
      <c r="R159" s="1100" t="s">
        <v>2168</v>
      </c>
      <c r="S159" s="1137">
        <f t="shared" si="5"/>
        <v>28947289.400000002</v>
      </c>
      <c r="T159" s="1138">
        <f>+'Form 2B'!H44</f>
        <v>28947.289400000001</v>
      </c>
    </row>
    <row r="160" spans="1:24">
      <c r="A160" s="1099" t="s">
        <v>2165</v>
      </c>
      <c r="B160" s="1099" t="s">
        <v>2166</v>
      </c>
      <c r="C160" s="1132">
        <v>475005</v>
      </c>
      <c r="D160" s="1132" t="s">
        <v>2130</v>
      </c>
      <c r="E160" s="1139" t="s">
        <v>2103</v>
      </c>
      <c r="F160" s="1139"/>
      <c r="G160" s="1132" t="s">
        <v>1941</v>
      </c>
      <c r="H160" s="1101" t="s">
        <v>2103</v>
      </c>
      <c r="I160" s="1132" t="s">
        <v>1941</v>
      </c>
      <c r="J160" s="1132" t="str">
        <f t="shared" si="4"/>
        <v>Ok</v>
      </c>
      <c r="L160" s="1102" t="s">
        <v>1940</v>
      </c>
      <c r="M160" s="1132" t="s">
        <v>2167</v>
      </c>
      <c r="N160" s="1141"/>
      <c r="O160" s="1099">
        <f>+'Form 2B'!A45</f>
        <v>0</v>
      </c>
      <c r="P160" s="1136" t="e">
        <f>VLOOKUP($O160,ICP!$A:$B,2,FALSE)</f>
        <v>#N/A</v>
      </c>
      <c r="R160" s="1100" t="s">
        <v>2168</v>
      </c>
      <c r="S160" s="1137">
        <f t="shared" si="5"/>
        <v>0</v>
      </c>
      <c r="T160" s="1138">
        <f>+'Form 2B'!H45</f>
        <v>0</v>
      </c>
    </row>
    <row r="161" spans="1:20">
      <c r="A161" s="1099" t="s">
        <v>2165</v>
      </c>
      <c r="B161" s="1099" t="s">
        <v>2166</v>
      </c>
      <c r="C161" s="1132">
        <v>475005</v>
      </c>
      <c r="D161" s="1132" t="s">
        <v>2130</v>
      </c>
      <c r="E161" s="1139" t="s">
        <v>2103</v>
      </c>
      <c r="F161" s="1139"/>
      <c r="G161" s="1132" t="s">
        <v>1941</v>
      </c>
      <c r="H161" s="1101" t="s">
        <v>2103</v>
      </c>
      <c r="I161" s="1132" t="s">
        <v>1941</v>
      </c>
      <c r="J161" s="1132" t="str">
        <f t="shared" si="4"/>
        <v>Ok</v>
      </c>
      <c r="L161" s="1102" t="s">
        <v>1940</v>
      </c>
      <c r="M161" s="1132" t="s">
        <v>2167</v>
      </c>
      <c r="N161" s="1141"/>
      <c r="O161" s="1099">
        <f>+'Form 2B'!A46</f>
        <v>0</v>
      </c>
      <c r="P161" s="1136" t="e">
        <f>VLOOKUP($O161,ICP!$A:$B,2,FALSE)</f>
        <v>#N/A</v>
      </c>
      <c r="R161" s="1100" t="s">
        <v>2168</v>
      </c>
      <c r="S161" s="1137">
        <f t="shared" si="5"/>
        <v>0</v>
      </c>
      <c r="T161" s="1138">
        <f>+'Form 2B'!H46</f>
        <v>0</v>
      </c>
    </row>
    <row r="162" spans="1:20">
      <c r="A162" s="1099" t="s">
        <v>2165</v>
      </c>
      <c r="B162" s="1099" t="s">
        <v>2166</v>
      </c>
      <c r="C162" s="1132">
        <v>475005</v>
      </c>
      <c r="D162" s="1132" t="s">
        <v>2130</v>
      </c>
      <c r="E162" s="1139" t="s">
        <v>2103</v>
      </c>
      <c r="F162" s="1139"/>
      <c r="G162" s="1132" t="s">
        <v>1941</v>
      </c>
      <c r="H162" s="1101" t="s">
        <v>2103</v>
      </c>
      <c r="I162" s="1132" t="s">
        <v>1941</v>
      </c>
      <c r="J162" s="1132" t="str">
        <f t="shared" si="4"/>
        <v>Ok</v>
      </c>
      <c r="L162" s="1102" t="s">
        <v>1940</v>
      </c>
      <c r="M162" s="1132" t="s">
        <v>2167</v>
      </c>
      <c r="N162" s="1141"/>
      <c r="O162" s="1099">
        <f>+'Form 2B'!A47</f>
        <v>0</v>
      </c>
      <c r="P162" s="1136" t="e">
        <f>VLOOKUP($O162,ICP!$A:$B,2,FALSE)</f>
        <v>#N/A</v>
      </c>
      <c r="R162" s="1100" t="s">
        <v>2168</v>
      </c>
      <c r="S162" s="1137">
        <f t="shared" si="5"/>
        <v>0</v>
      </c>
      <c r="T162" s="1138">
        <f>+'Form 2B'!H47</f>
        <v>0</v>
      </c>
    </row>
    <row r="163" spans="1:20">
      <c r="A163" s="1099" t="s">
        <v>2165</v>
      </c>
      <c r="B163" s="1099" t="s">
        <v>2166</v>
      </c>
      <c r="C163" s="1132">
        <v>475005</v>
      </c>
      <c r="D163" s="1132" t="s">
        <v>2130</v>
      </c>
      <c r="E163" s="1139" t="s">
        <v>2103</v>
      </c>
      <c r="F163" s="1139"/>
      <c r="G163" s="1132" t="s">
        <v>1941</v>
      </c>
      <c r="H163" s="1101" t="s">
        <v>2103</v>
      </c>
      <c r="I163" s="1132" t="s">
        <v>1941</v>
      </c>
      <c r="J163" s="1132" t="str">
        <f t="shared" si="4"/>
        <v>Ok</v>
      </c>
      <c r="L163" s="1102" t="s">
        <v>1940</v>
      </c>
      <c r="M163" s="1132" t="s">
        <v>2167</v>
      </c>
      <c r="N163" s="1141"/>
      <c r="O163" s="1099">
        <f>+'Form 2B'!A48</f>
        <v>0</v>
      </c>
      <c r="P163" s="1136" t="e">
        <f>VLOOKUP($O163,ICP!$A:$B,2,FALSE)</f>
        <v>#N/A</v>
      </c>
      <c r="R163" s="1100" t="s">
        <v>2168</v>
      </c>
      <c r="S163" s="1137">
        <f t="shared" si="5"/>
        <v>0</v>
      </c>
      <c r="T163" s="1138">
        <f>+'Form 2B'!H48</f>
        <v>0</v>
      </c>
    </row>
    <row r="164" spans="1:20">
      <c r="A164" s="1099" t="s">
        <v>2165</v>
      </c>
      <c r="B164" s="1099" t="s">
        <v>2166</v>
      </c>
      <c r="C164" s="1132">
        <v>475005</v>
      </c>
      <c r="D164" s="1132" t="s">
        <v>2130</v>
      </c>
      <c r="E164" s="1139" t="s">
        <v>2103</v>
      </c>
      <c r="F164" s="1139"/>
      <c r="G164" s="1132" t="s">
        <v>1941</v>
      </c>
      <c r="H164" s="1101" t="s">
        <v>2103</v>
      </c>
      <c r="I164" s="1132" t="s">
        <v>1941</v>
      </c>
      <c r="J164" s="1132" t="str">
        <f t="shared" si="4"/>
        <v>Ok</v>
      </c>
      <c r="L164" s="1102" t="s">
        <v>1940</v>
      </c>
      <c r="M164" s="1132" t="s">
        <v>2167</v>
      </c>
      <c r="N164" s="1141"/>
      <c r="O164" s="1099">
        <f>+'Form 2B'!A49</f>
        <v>0</v>
      </c>
      <c r="P164" s="1136" t="e">
        <f>VLOOKUP($O164,ICP!$A:$B,2,FALSE)</f>
        <v>#N/A</v>
      </c>
      <c r="R164" s="1100" t="s">
        <v>2168</v>
      </c>
      <c r="S164" s="1137">
        <f t="shared" si="5"/>
        <v>0</v>
      </c>
      <c r="T164" s="1138">
        <f>+'Form 2B'!H49</f>
        <v>0</v>
      </c>
    </row>
    <row r="165" spans="1:20">
      <c r="A165" s="1099" t="s">
        <v>2165</v>
      </c>
      <c r="B165" s="1099" t="s">
        <v>2166</v>
      </c>
      <c r="C165" s="1132">
        <v>475005</v>
      </c>
      <c r="D165" s="1132" t="s">
        <v>2130</v>
      </c>
      <c r="E165" s="1139" t="s">
        <v>2103</v>
      </c>
      <c r="F165" s="1139"/>
      <c r="G165" s="1132" t="s">
        <v>1941</v>
      </c>
      <c r="H165" s="1101" t="s">
        <v>2103</v>
      </c>
      <c r="I165" s="1132" t="s">
        <v>1941</v>
      </c>
      <c r="J165" s="1132" t="str">
        <f t="shared" si="4"/>
        <v>Ok</v>
      </c>
      <c r="L165" s="1102" t="s">
        <v>1940</v>
      </c>
      <c r="M165" s="1132" t="s">
        <v>2167</v>
      </c>
      <c r="N165" s="1141"/>
      <c r="O165" s="1099">
        <f>+'Form 2B'!A50</f>
        <v>0</v>
      </c>
      <c r="P165" s="1136" t="e">
        <f>VLOOKUP($O165,ICP!$A:$B,2,FALSE)</f>
        <v>#N/A</v>
      </c>
      <c r="R165" s="1100" t="s">
        <v>2168</v>
      </c>
      <c r="S165" s="1137">
        <f t="shared" si="5"/>
        <v>0</v>
      </c>
      <c r="T165" s="1138">
        <f>+'Form 2B'!H50</f>
        <v>0</v>
      </c>
    </row>
    <row r="166" spans="1:20">
      <c r="A166" s="1099" t="s">
        <v>2165</v>
      </c>
      <c r="B166" s="1099" t="s">
        <v>2166</v>
      </c>
      <c r="C166" s="1132">
        <v>475005</v>
      </c>
      <c r="D166" s="1132" t="s">
        <v>2130</v>
      </c>
      <c r="E166" s="1139" t="s">
        <v>2103</v>
      </c>
      <c r="F166" s="1139"/>
      <c r="G166" s="1132" t="s">
        <v>1941</v>
      </c>
      <c r="H166" s="1101" t="s">
        <v>2103</v>
      </c>
      <c r="I166" s="1132" t="s">
        <v>1941</v>
      </c>
      <c r="J166" s="1132" t="str">
        <f t="shared" si="4"/>
        <v>Ok</v>
      </c>
      <c r="L166" s="1102" t="s">
        <v>1940</v>
      </c>
      <c r="M166" s="1132" t="s">
        <v>2167</v>
      </c>
      <c r="N166" s="1141"/>
      <c r="O166" s="1099">
        <f>+'Form 2B'!A51</f>
        <v>0</v>
      </c>
      <c r="P166" s="1136" t="e">
        <f>VLOOKUP($O166,ICP!$A:$B,2,FALSE)</f>
        <v>#N/A</v>
      </c>
      <c r="R166" s="1100" t="s">
        <v>2168</v>
      </c>
      <c r="S166" s="1137">
        <f t="shared" si="5"/>
        <v>0</v>
      </c>
      <c r="T166" s="1138">
        <f>+'Form 2B'!H51</f>
        <v>0</v>
      </c>
    </row>
    <row r="167" spans="1:20">
      <c r="A167" s="1099" t="s">
        <v>2165</v>
      </c>
      <c r="B167" s="1099" t="s">
        <v>2166</v>
      </c>
      <c r="C167" s="1132">
        <v>475005</v>
      </c>
      <c r="D167" s="1132" t="s">
        <v>2130</v>
      </c>
      <c r="E167" s="1139" t="s">
        <v>2103</v>
      </c>
      <c r="F167" s="1139"/>
      <c r="G167" s="1132" t="s">
        <v>1941</v>
      </c>
      <c r="H167" s="1101" t="s">
        <v>2103</v>
      </c>
      <c r="I167" s="1132" t="s">
        <v>1941</v>
      </c>
      <c r="J167" s="1132" t="str">
        <f t="shared" si="4"/>
        <v>Ok</v>
      </c>
      <c r="L167" s="1102" t="s">
        <v>1940</v>
      </c>
      <c r="M167" s="1132" t="s">
        <v>2167</v>
      </c>
      <c r="N167" s="1141"/>
      <c r="O167" s="1099">
        <f>+'Form 2B'!A52</f>
        <v>0</v>
      </c>
      <c r="P167" s="1136" t="e">
        <f>VLOOKUP($O167,ICP!$A:$B,2,FALSE)</f>
        <v>#N/A</v>
      </c>
      <c r="R167" s="1100" t="s">
        <v>2168</v>
      </c>
      <c r="S167" s="1137">
        <f t="shared" si="5"/>
        <v>0</v>
      </c>
      <c r="T167" s="1138">
        <f>+'Form 2B'!H52</f>
        <v>0</v>
      </c>
    </row>
    <row r="168" spans="1:20">
      <c r="A168" s="1099" t="s">
        <v>2165</v>
      </c>
      <c r="B168" s="1099" t="s">
        <v>2166</v>
      </c>
      <c r="C168" s="1132">
        <v>475005</v>
      </c>
      <c r="D168" s="1132" t="s">
        <v>2130</v>
      </c>
      <c r="E168" s="1139" t="s">
        <v>2103</v>
      </c>
      <c r="F168" s="1139"/>
      <c r="G168" s="1132" t="s">
        <v>1941</v>
      </c>
      <c r="H168" s="1101" t="s">
        <v>2103</v>
      </c>
      <c r="I168" s="1132" t="s">
        <v>1941</v>
      </c>
      <c r="J168" s="1132" t="str">
        <f t="shared" si="4"/>
        <v>Ok</v>
      </c>
      <c r="L168" s="1102" t="s">
        <v>1940</v>
      </c>
      <c r="M168" s="1132" t="s">
        <v>2167</v>
      </c>
      <c r="N168" s="1141"/>
      <c r="O168" s="1099">
        <f>+'Form 2B'!A53</f>
        <v>0</v>
      </c>
      <c r="P168" s="1136" t="e">
        <f>VLOOKUP($O168,ICP!$A:$B,2,FALSE)</f>
        <v>#N/A</v>
      </c>
      <c r="R168" s="1100" t="s">
        <v>2168</v>
      </c>
      <c r="S168" s="1137">
        <f t="shared" si="5"/>
        <v>0</v>
      </c>
      <c r="T168" s="1138">
        <f>+'Form 2B'!H53</f>
        <v>0</v>
      </c>
    </row>
    <row r="169" spans="1:20">
      <c r="A169" s="1099" t="s">
        <v>2165</v>
      </c>
      <c r="B169" s="1099" t="s">
        <v>2166</v>
      </c>
      <c r="C169" s="1132">
        <v>475005</v>
      </c>
      <c r="D169" s="1132" t="s">
        <v>2130</v>
      </c>
      <c r="E169" s="1139" t="s">
        <v>2103</v>
      </c>
      <c r="F169" s="1139"/>
      <c r="G169" s="1132" t="s">
        <v>1941</v>
      </c>
      <c r="H169" s="1101" t="s">
        <v>2103</v>
      </c>
      <c r="I169" s="1132" t="s">
        <v>1941</v>
      </c>
      <c r="J169" s="1132" t="str">
        <f t="shared" si="4"/>
        <v>Ok</v>
      </c>
      <c r="L169" s="1102" t="s">
        <v>1940</v>
      </c>
      <c r="M169" s="1132" t="s">
        <v>2167</v>
      </c>
      <c r="N169" s="1141"/>
      <c r="O169" s="1099">
        <f>+'Form 2B'!A54</f>
        <v>0</v>
      </c>
      <c r="P169" s="1136" t="e">
        <f>VLOOKUP($O169,ICP!$A:$B,2,FALSE)</f>
        <v>#N/A</v>
      </c>
      <c r="R169" s="1100" t="s">
        <v>2168</v>
      </c>
      <c r="S169" s="1137">
        <f t="shared" si="5"/>
        <v>0</v>
      </c>
      <c r="T169" s="1138">
        <f>+'Form 2B'!H54</f>
        <v>0</v>
      </c>
    </row>
    <row r="170" spans="1:20">
      <c r="A170" s="1099" t="s">
        <v>2165</v>
      </c>
      <c r="B170" s="1099" t="s">
        <v>2166</v>
      </c>
      <c r="C170" s="1132">
        <v>475005</v>
      </c>
      <c r="D170" s="1132" t="s">
        <v>2130</v>
      </c>
      <c r="E170" s="1139" t="s">
        <v>2103</v>
      </c>
      <c r="F170" s="1139"/>
      <c r="G170" s="1132" t="s">
        <v>1941</v>
      </c>
      <c r="H170" s="1101" t="s">
        <v>2103</v>
      </c>
      <c r="I170" s="1132" t="s">
        <v>1941</v>
      </c>
      <c r="J170" s="1132" t="str">
        <f t="shared" si="4"/>
        <v>Ok</v>
      </c>
      <c r="L170" s="1102" t="s">
        <v>1940</v>
      </c>
      <c r="M170" s="1132" t="s">
        <v>2167</v>
      </c>
      <c r="N170" s="1141"/>
      <c r="O170" s="1099">
        <f>+'Form 2B'!A55</f>
        <v>0</v>
      </c>
      <c r="P170" s="1136" t="e">
        <f>VLOOKUP($O170,ICP!$A:$B,2,FALSE)</f>
        <v>#N/A</v>
      </c>
      <c r="R170" s="1100" t="s">
        <v>2168</v>
      </c>
      <c r="S170" s="1137">
        <f t="shared" si="5"/>
        <v>0</v>
      </c>
      <c r="T170" s="1138">
        <f>+'Form 2B'!H55</f>
        <v>0</v>
      </c>
    </row>
    <row r="171" spans="1:20">
      <c r="A171" s="1099" t="s">
        <v>2165</v>
      </c>
      <c r="B171" s="1099" t="s">
        <v>2166</v>
      </c>
      <c r="C171" s="1132">
        <v>475005</v>
      </c>
      <c r="D171" s="1132" t="s">
        <v>2130</v>
      </c>
      <c r="E171" s="1139" t="s">
        <v>2103</v>
      </c>
      <c r="F171" s="1139"/>
      <c r="G171" s="1132" t="s">
        <v>1941</v>
      </c>
      <c r="H171" s="1101" t="s">
        <v>2103</v>
      </c>
      <c r="I171" s="1132" t="s">
        <v>1941</v>
      </c>
      <c r="J171" s="1132" t="str">
        <f t="shared" si="4"/>
        <v>Ok</v>
      </c>
      <c r="L171" s="1102" t="s">
        <v>1940</v>
      </c>
      <c r="M171" s="1132" t="s">
        <v>2167</v>
      </c>
      <c r="N171" s="1141"/>
      <c r="O171" s="1099">
        <f>+'Form 2B'!A56</f>
        <v>0</v>
      </c>
      <c r="P171" s="1136" t="e">
        <f>VLOOKUP($O171,ICP!$A:$B,2,FALSE)</f>
        <v>#N/A</v>
      </c>
      <c r="R171" s="1100" t="s">
        <v>2168</v>
      </c>
      <c r="S171" s="1137">
        <f t="shared" si="5"/>
        <v>0</v>
      </c>
      <c r="T171" s="1138">
        <f>+'Form 2B'!H56</f>
        <v>0</v>
      </c>
    </row>
    <row r="172" spans="1:20">
      <c r="A172" s="1099" t="s">
        <v>2165</v>
      </c>
      <c r="B172" s="1099" t="s">
        <v>2166</v>
      </c>
      <c r="C172" s="1132">
        <v>475005</v>
      </c>
      <c r="D172" s="1132" t="s">
        <v>2130</v>
      </c>
      <c r="E172" s="1139" t="s">
        <v>2103</v>
      </c>
      <c r="F172" s="1139"/>
      <c r="G172" s="1132" t="s">
        <v>1941</v>
      </c>
      <c r="H172" s="1101" t="s">
        <v>2103</v>
      </c>
      <c r="I172" s="1132" t="s">
        <v>1941</v>
      </c>
      <c r="J172" s="1132" t="str">
        <f t="shared" si="4"/>
        <v>Ok</v>
      </c>
      <c r="L172" s="1102" t="s">
        <v>1940</v>
      </c>
      <c r="M172" s="1132" t="s">
        <v>2167</v>
      </c>
      <c r="N172" s="1141"/>
      <c r="O172" s="1099">
        <f>+'Form 2B'!A57</f>
        <v>0</v>
      </c>
      <c r="P172" s="1136" t="e">
        <f>VLOOKUP($O172,ICP!$A:$B,2,FALSE)</f>
        <v>#N/A</v>
      </c>
      <c r="R172" s="1100" t="s">
        <v>2168</v>
      </c>
      <c r="S172" s="1137">
        <f t="shared" si="5"/>
        <v>0</v>
      </c>
      <c r="T172" s="1138">
        <f>+'Form 2B'!H57</f>
        <v>0</v>
      </c>
    </row>
    <row r="173" spans="1:20">
      <c r="A173" s="1099" t="s">
        <v>2165</v>
      </c>
      <c r="B173" s="1099" t="s">
        <v>2166</v>
      </c>
      <c r="C173" s="1132">
        <v>475005</v>
      </c>
      <c r="D173" s="1132" t="s">
        <v>2130</v>
      </c>
      <c r="E173" s="1139" t="s">
        <v>2103</v>
      </c>
      <c r="F173" s="1139"/>
      <c r="G173" s="1132" t="s">
        <v>1941</v>
      </c>
      <c r="H173" s="1101" t="s">
        <v>2103</v>
      </c>
      <c r="I173" s="1132" t="s">
        <v>1941</v>
      </c>
      <c r="J173" s="1132" t="str">
        <f t="shared" si="4"/>
        <v>Ok</v>
      </c>
      <c r="L173" s="1102" t="s">
        <v>1940</v>
      </c>
      <c r="M173" s="1132" t="s">
        <v>2167</v>
      </c>
      <c r="N173" s="1141"/>
      <c r="O173" s="1099">
        <f>+'Form 2B'!A58</f>
        <v>0</v>
      </c>
      <c r="P173" s="1136" t="e">
        <f>VLOOKUP($O173,ICP!$A:$B,2,FALSE)</f>
        <v>#N/A</v>
      </c>
      <c r="R173" s="1100" t="s">
        <v>2168</v>
      </c>
      <c r="S173" s="1137">
        <f t="shared" si="5"/>
        <v>0</v>
      </c>
      <c r="T173" s="1138">
        <f>+'Form 2B'!H58</f>
        <v>0</v>
      </c>
    </row>
    <row r="174" spans="1:20">
      <c r="A174" s="1099" t="s">
        <v>2165</v>
      </c>
      <c r="B174" s="1099" t="s">
        <v>2166</v>
      </c>
      <c r="C174" s="1132">
        <v>475005</v>
      </c>
      <c r="D174" s="1132" t="s">
        <v>2130</v>
      </c>
      <c r="E174" s="1139" t="s">
        <v>2103</v>
      </c>
      <c r="F174" s="1139"/>
      <c r="G174" s="1132" t="s">
        <v>1941</v>
      </c>
      <c r="H174" s="1101" t="s">
        <v>2103</v>
      </c>
      <c r="I174" s="1132" t="s">
        <v>1941</v>
      </c>
      <c r="J174" s="1132" t="str">
        <f t="shared" si="4"/>
        <v>Ok</v>
      </c>
      <c r="L174" s="1102" t="s">
        <v>1940</v>
      </c>
      <c r="M174" s="1132" t="s">
        <v>2167</v>
      </c>
      <c r="N174" s="1141"/>
      <c r="O174" s="1099">
        <f>+'Form 2B'!A59</f>
        <v>0</v>
      </c>
      <c r="P174" s="1136" t="e">
        <f>VLOOKUP($O174,ICP!$A:$B,2,FALSE)</f>
        <v>#N/A</v>
      </c>
      <c r="R174" s="1100" t="s">
        <v>2168</v>
      </c>
      <c r="S174" s="1137">
        <f t="shared" si="5"/>
        <v>0</v>
      </c>
      <c r="T174" s="1138">
        <f>+'Form 2B'!H59</f>
        <v>0</v>
      </c>
    </row>
    <row r="175" spans="1:20">
      <c r="A175" s="1099" t="s">
        <v>2165</v>
      </c>
      <c r="B175" s="1099" t="s">
        <v>2166</v>
      </c>
      <c r="C175" s="1132">
        <v>475005</v>
      </c>
      <c r="D175" s="1132" t="s">
        <v>2130</v>
      </c>
      <c r="E175" s="1139" t="s">
        <v>2103</v>
      </c>
      <c r="F175" s="1139"/>
      <c r="G175" s="1132" t="s">
        <v>1941</v>
      </c>
      <c r="H175" s="1101" t="s">
        <v>2103</v>
      </c>
      <c r="I175" s="1132" t="s">
        <v>1941</v>
      </c>
      <c r="J175" s="1132" t="str">
        <f t="shared" si="4"/>
        <v>Ok</v>
      </c>
      <c r="L175" s="1102" t="s">
        <v>1940</v>
      </c>
      <c r="M175" s="1132" t="s">
        <v>2167</v>
      </c>
      <c r="N175" s="1141"/>
      <c r="O175" s="1099">
        <f>+'Form 2B'!A60</f>
        <v>0</v>
      </c>
      <c r="P175" s="1136" t="e">
        <f>VLOOKUP($O175,ICP!$A:$B,2,FALSE)</f>
        <v>#N/A</v>
      </c>
      <c r="R175" s="1100" t="s">
        <v>2168</v>
      </c>
      <c r="S175" s="1137">
        <f t="shared" si="5"/>
        <v>0</v>
      </c>
      <c r="T175" s="1138">
        <f>+'Form 2B'!H60</f>
        <v>0</v>
      </c>
    </row>
    <row r="176" spans="1:20">
      <c r="A176" s="1099" t="s">
        <v>2165</v>
      </c>
      <c r="B176" s="1099" t="s">
        <v>2166</v>
      </c>
      <c r="C176" s="1132">
        <v>475005</v>
      </c>
      <c r="D176" s="1132" t="s">
        <v>2130</v>
      </c>
      <c r="E176" s="1139" t="s">
        <v>2103</v>
      </c>
      <c r="F176" s="1139"/>
      <c r="G176" s="1132" t="s">
        <v>1941</v>
      </c>
      <c r="H176" s="1101" t="s">
        <v>2103</v>
      </c>
      <c r="I176" s="1132" t="s">
        <v>1941</v>
      </c>
      <c r="J176" s="1132" t="str">
        <f t="shared" si="4"/>
        <v>Ok</v>
      </c>
      <c r="L176" s="1102" t="s">
        <v>1940</v>
      </c>
      <c r="M176" s="1132" t="s">
        <v>2167</v>
      </c>
      <c r="N176" s="1141"/>
      <c r="O176" s="1099">
        <f>+'Form 2B'!A61</f>
        <v>0</v>
      </c>
      <c r="P176" s="1136" t="e">
        <f>VLOOKUP($O176,ICP!$A:$B,2,FALSE)</f>
        <v>#N/A</v>
      </c>
      <c r="R176" s="1100" t="s">
        <v>2168</v>
      </c>
      <c r="S176" s="1137">
        <f t="shared" si="5"/>
        <v>0</v>
      </c>
      <c r="T176" s="1138">
        <f>+'Form 2B'!H61</f>
        <v>0</v>
      </c>
    </row>
    <row r="177" spans="1:23">
      <c r="A177" s="1099" t="s">
        <v>2165</v>
      </c>
      <c r="B177" s="1099" t="s">
        <v>2166</v>
      </c>
      <c r="C177" s="1132">
        <v>475005</v>
      </c>
      <c r="D177" s="1132" t="s">
        <v>2130</v>
      </c>
      <c r="E177" s="1139" t="s">
        <v>2103</v>
      </c>
      <c r="F177" s="1139"/>
      <c r="G177" s="1132" t="s">
        <v>1941</v>
      </c>
      <c r="H177" s="1101" t="s">
        <v>2103</v>
      </c>
      <c r="I177" s="1132" t="s">
        <v>1941</v>
      </c>
      <c r="J177" s="1132" t="str">
        <f t="shared" si="4"/>
        <v>Ok</v>
      </c>
      <c r="L177" s="1102" t="s">
        <v>1940</v>
      </c>
      <c r="M177" s="1132" t="s">
        <v>2167</v>
      </c>
      <c r="N177" s="1141"/>
      <c r="O177" s="1099">
        <f>+'Form 2B'!A62</f>
        <v>0</v>
      </c>
      <c r="P177" s="1136" t="e">
        <f>VLOOKUP($O177,ICP!$A:$B,2,FALSE)</f>
        <v>#N/A</v>
      </c>
      <c r="R177" s="1100" t="s">
        <v>2168</v>
      </c>
      <c r="S177" s="1137">
        <f t="shared" si="5"/>
        <v>0</v>
      </c>
      <c r="T177" s="1138">
        <f>+'Form 2B'!H62</f>
        <v>0</v>
      </c>
    </row>
    <row r="178" spans="1:23">
      <c r="A178" s="1099" t="s">
        <v>2165</v>
      </c>
      <c r="B178" s="1099" t="s">
        <v>2166</v>
      </c>
      <c r="C178" s="1132">
        <v>475005</v>
      </c>
      <c r="D178" s="1132" t="s">
        <v>2130</v>
      </c>
      <c r="E178" s="1139" t="s">
        <v>2103</v>
      </c>
      <c r="F178" s="1139"/>
      <c r="G178" s="1132" t="s">
        <v>1941</v>
      </c>
      <c r="H178" s="1101" t="s">
        <v>2103</v>
      </c>
      <c r="I178" s="1132" t="s">
        <v>1941</v>
      </c>
      <c r="J178" s="1132" t="str">
        <f t="shared" si="4"/>
        <v>Ok</v>
      </c>
      <c r="L178" s="1102" t="s">
        <v>1940</v>
      </c>
      <c r="M178" s="1132" t="s">
        <v>2167</v>
      </c>
      <c r="N178" s="1141"/>
      <c r="O178" s="1099">
        <f>+'Form 2B'!A63</f>
        <v>0</v>
      </c>
      <c r="P178" s="1136" t="e">
        <f>VLOOKUP($O178,ICP!$A:$B,2,FALSE)</f>
        <v>#N/A</v>
      </c>
      <c r="R178" s="1100" t="s">
        <v>2168</v>
      </c>
      <c r="S178" s="1137">
        <f t="shared" si="5"/>
        <v>0</v>
      </c>
      <c r="T178" s="1138">
        <f>+'Form 2B'!H63</f>
        <v>0</v>
      </c>
    </row>
    <row r="179" spans="1:23">
      <c r="A179" s="1126" t="s">
        <v>2169</v>
      </c>
      <c r="B179" s="1127"/>
      <c r="C179" s="1127"/>
      <c r="D179" s="1127"/>
      <c r="E179" s="1109"/>
      <c r="F179" s="1109"/>
      <c r="G179" s="1127"/>
      <c r="H179" s="1128"/>
      <c r="I179" s="1129"/>
      <c r="J179" s="1127"/>
      <c r="K179" s="1127"/>
      <c r="L179" s="1127" t="s">
        <v>1252</v>
      </c>
      <c r="M179" s="1127"/>
      <c r="N179" s="1109"/>
      <c r="O179" s="1159"/>
      <c r="P179" s="1160"/>
      <c r="Q179" s="1161"/>
      <c r="R179" s="1109"/>
      <c r="S179" s="1131" t="e">
        <f>SUM(S180:S340)-SUM(S297:S299)*2</f>
        <v>#VALUE!</v>
      </c>
      <c r="T179" s="1131" t="e">
        <f>SUM(T180:T340)-SUM(T297:T299)*2</f>
        <v>#REF!</v>
      </c>
      <c r="V179" s="737" t="e">
        <f>T179='Form 2A'!C36</f>
        <v>#REF!</v>
      </c>
      <c r="W179" s="1162"/>
    </row>
    <row r="180" spans="1:23">
      <c r="A180" s="1132" t="s">
        <v>2170</v>
      </c>
      <c r="B180" s="1099">
        <v>510000</v>
      </c>
      <c r="C180" s="1132">
        <v>510005</v>
      </c>
      <c r="D180" s="1132" t="s">
        <v>2171</v>
      </c>
      <c r="E180" s="1100">
        <v>510010</v>
      </c>
      <c r="G180" s="1099" t="s">
        <v>2172</v>
      </c>
      <c r="H180" s="1101">
        <v>510010</v>
      </c>
      <c r="I180" s="1102" t="s">
        <v>2</v>
      </c>
      <c r="J180" s="1132" t="str">
        <f t="shared" si="4"/>
        <v>Ok</v>
      </c>
      <c r="L180" s="1140">
        <v>510010</v>
      </c>
      <c r="M180" s="1102" t="s">
        <v>2</v>
      </c>
      <c r="N180" s="1141"/>
      <c r="O180" s="1142"/>
      <c r="P180" s="1143"/>
      <c r="Q180" s="1144"/>
      <c r="R180" s="1100" t="s">
        <v>2173</v>
      </c>
      <c r="S180" s="1137">
        <f t="shared" si="5"/>
        <v>91546827.890000015</v>
      </c>
      <c r="T180" s="1138">
        <f>+'Form 2A'!C11</f>
        <v>91546.827890000015</v>
      </c>
      <c r="U180" s="1149"/>
    </row>
    <row r="181" spans="1:23">
      <c r="A181" s="1132" t="s">
        <v>2174</v>
      </c>
      <c r="B181" s="1099" t="s">
        <v>2175</v>
      </c>
      <c r="C181" s="1132">
        <v>510005</v>
      </c>
      <c r="D181" s="1132" t="s">
        <v>2171</v>
      </c>
      <c r="E181" s="1100" t="s">
        <v>2176</v>
      </c>
      <c r="G181" s="1099" t="s">
        <v>1956</v>
      </c>
      <c r="H181" s="1101" t="s">
        <v>2176</v>
      </c>
      <c r="I181" s="1099" t="s">
        <v>1956</v>
      </c>
      <c r="J181" s="1132" t="str">
        <f t="shared" si="4"/>
        <v>Ok</v>
      </c>
      <c r="L181" s="1102" t="s">
        <v>1955</v>
      </c>
      <c r="M181" s="1099" t="s">
        <v>2177</v>
      </c>
      <c r="N181" s="1141"/>
      <c r="O181" s="1099" t="str">
        <f>+'Form 2A'!A58</f>
        <v>AG209_Ontario Electricity Financial Corporation</v>
      </c>
      <c r="P181" s="1136" t="str">
        <f>VLOOKUP($O181,ICP!$A:$B,2,FALSE)</f>
        <v>209</v>
      </c>
      <c r="R181" s="1100" t="s">
        <v>2178</v>
      </c>
      <c r="S181" s="1137">
        <f t="shared" si="5"/>
        <v>0</v>
      </c>
      <c r="T181" s="1138">
        <f>+'Form 2A'!C58</f>
        <v>0</v>
      </c>
      <c r="U181" s="1149"/>
    </row>
    <row r="182" spans="1:23">
      <c r="A182" s="1132" t="s">
        <v>2174</v>
      </c>
      <c r="B182" s="1099" t="s">
        <v>2175</v>
      </c>
      <c r="C182" s="1132">
        <v>510005</v>
      </c>
      <c r="D182" s="1132" t="s">
        <v>2171</v>
      </c>
      <c r="E182" s="1100" t="s">
        <v>2176</v>
      </c>
      <c r="G182" s="1099" t="s">
        <v>1956</v>
      </c>
      <c r="H182" s="1101" t="s">
        <v>2176</v>
      </c>
      <c r="I182" s="1099" t="s">
        <v>1956</v>
      </c>
      <c r="J182" s="1132" t="str">
        <f t="shared" si="4"/>
        <v>Ok</v>
      </c>
      <c r="L182" s="1102" t="s">
        <v>1955</v>
      </c>
      <c r="M182" s="1099" t="s">
        <v>2177</v>
      </c>
      <c r="N182" s="1141"/>
      <c r="O182" s="1099" t="str">
        <f>+'Form 2A'!A59</f>
        <v>AG220_Ontario Energy Board</v>
      </c>
      <c r="P182" s="1136" t="str">
        <f>VLOOKUP($O182,ICP!$A:$B,2,FALSE)</f>
        <v>220</v>
      </c>
      <c r="R182" s="1100" t="s">
        <v>2178</v>
      </c>
      <c r="S182" s="1137">
        <f t="shared" si="5"/>
        <v>0</v>
      </c>
      <c r="T182" s="1138">
        <f>+'Form 2A'!C59</f>
        <v>0</v>
      </c>
      <c r="U182" s="1149"/>
    </row>
    <row r="183" spans="1:23">
      <c r="A183" s="1132" t="s">
        <v>2174</v>
      </c>
      <c r="B183" s="1099" t="s">
        <v>2175</v>
      </c>
      <c r="C183" s="1132">
        <v>510005</v>
      </c>
      <c r="D183" s="1132" t="s">
        <v>2171</v>
      </c>
      <c r="E183" s="1100" t="s">
        <v>2176</v>
      </c>
      <c r="G183" s="1099" t="s">
        <v>1956</v>
      </c>
      <c r="H183" s="1101" t="s">
        <v>2176</v>
      </c>
      <c r="I183" s="1099" t="s">
        <v>1956</v>
      </c>
      <c r="J183" s="1132" t="str">
        <f t="shared" si="4"/>
        <v>Ok</v>
      </c>
      <c r="L183" s="1102" t="s">
        <v>1955</v>
      </c>
      <c r="M183" s="1099" t="s">
        <v>2177</v>
      </c>
      <c r="N183" s="1141"/>
      <c r="O183" s="1099" t="str">
        <f>+'Form 2A'!A60</f>
        <v>AG303_Hydro One Inc.</v>
      </c>
      <c r="P183" s="1136" t="str">
        <f>VLOOKUP($O183,ICP!$A:$B,2,FALSE)</f>
        <v>303</v>
      </c>
      <c r="R183" s="1100" t="s">
        <v>2178</v>
      </c>
      <c r="S183" s="1137">
        <f t="shared" si="5"/>
        <v>0</v>
      </c>
      <c r="T183" s="1138">
        <f>+'Form 2A'!C60</f>
        <v>0</v>
      </c>
      <c r="U183" s="1149"/>
    </row>
    <row r="184" spans="1:23">
      <c r="A184" s="1132" t="s">
        <v>2174</v>
      </c>
      <c r="B184" s="1099" t="s">
        <v>2175</v>
      </c>
      <c r="C184" s="1132">
        <v>510005</v>
      </c>
      <c r="D184" s="1132" t="s">
        <v>2171</v>
      </c>
      <c r="E184" s="1100" t="s">
        <v>2176</v>
      </c>
      <c r="G184" s="1099" t="s">
        <v>1956</v>
      </c>
      <c r="H184" s="1101" t="s">
        <v>2176</v>
      </c>
      <c r="I184" s="1099" t="s">
        <v>1956</v>
      </c>
      <c r="J184" s="1132" t="str">
        <f t="shared" si="4"/>
        <v>Ok</v>
      </c>
      <c r="L184" s="1102" t="s">
        <v>1955</v>
      </c>
      <c r="M184" s="1099" t="s">
        <v>2177</v>
      </c>
      <c r="N184" s="1141"/>
      <c r="O184" s="1099">
        <f>+'Form 2A'!A61</f>
        <v>0</v>
      </c>
      <c r="P184" s="1136" t="e">
        <f>VLOOKUP($O184,ICP!$A:$B,2,FALSE)</f>
        <v>#N/A</v>
      </c>
      <c r="R184" s="1100" t="s">
        <v>2178</v>
      </c>
      <c r="S184" s="1137">
        <f t="shared" si="5"/>
        <v>0</v>
      </c>
      <c r="T184" s="1138">
        <f>+'Form 2A'!C61</f>
        <v>0</v>
      </c>
      <c r="U184" s="1149"/>
    </row>
    <row r="185" spans="1:23">
      <c r="A185" s="1132" t="s">
        <v>2174</v>
      </c>
      <c r="B185" s="1099" t="s">
        <v>2175</v>
      </c>
      <c r="C185" s="1132">
        <v>510005</v>
      </c>
      <c r="D185" s="1132" t="s">
        <v>2171</v>
      </c>
      <c r="E185" s="1100" t="s">
        <v>2176</v>
      </c>
      <c r="G185" s="1099" t="s">
        <v>1956</v>
      </c>
      <c r="H185" s="1101" t="s">
        <v>2176</v>
      </c>
      <c r="I185" s="1099" t="s">
        <v>1956</v>
      </c>
      <c r="J185" s="1132" t="str">
        <f t="shared" si="4"/>
        <v>Ok</v>
      </c>
      <c r="L185" s="1102" t="s">
        <v>1955</v>
      </c>
      <c r="M185" s="1099" t="s">
        <v>2177</v>
      </c>
      <c r="N185" s="1141"/>
      <c r="O185" s="1099">
        <f>+'Form 2A'!A62</f>
        <v>0</v>
      </c>
      <c r="P185" s="1136" t="e">
        <f>VLOOKUP($O185,ICP!$A:$B,2,FALSE)</f>
        <v>#N/A</v>
      </c>
      <c r="R185" s="1100" t="s">
        <v>2178</v>
      </c>
      <c r="S185" s="1137">
        <f t="shared" si="5"/>
        <v>0</v>
      </c>
      <c r="T185" s="1138">
        <f>+'Form 2A'!C62</f>
        <v>0</v>
      </c>
      <c r="U185" s="1149"/>
    </row>
    <row r="186" spans="1:23">
      <c r="A186" s="1132" t="s">
        <v>2174</v>
      </c>
      <c r="B186" s="1099" t="s">
        <v>2175</v>
      </c>
      <c r="C186" s="1132">
        <v>510005</v>
      </c>
      <c r="D186" s="1132" t="s">
        <v>2171</v>
      </c>
      <c r="E186" s="1100" t="s">
        <v>2176</v>
      </c>
      <c r="G186" s="1099" t="s">
        <v>1956</v>
      </c>
      <c r="H186" s="1101" t="s">
        <v>2176</v>
      </c>
      <c r="I186" s="1099" t="s">
        <v>1956</v>
      </c>
      <c r="J186" s="1132" t="str">
        <f t="shared" si="4"/>
        <v>Ok</v>
      </c>
      <c r="L186" s="1102" t="s">
        <v>1955</v>
      </c>
      <c r="M186" s="1099" t="s">
        <v>2177</v>
      </c>
      <c r="N186" s="1141"/>
      <c r="O186" s="1099">
        <f>+'Form 2A'!A63</f>
        <v>0</v>
      </c>
      <c r="P186" s="1136" t="e">
        <f>VLOOKUP($O186,ICP!$A:$B,2,FALSE)</f>
        <v>#N/A</v>
      </c>
      <c r="R186" s="1100" t="s">
        <v>2178</v>
      </c>
      <c r="S186" s="1137">
        <f t="shared" si="5"/>
        <v>0</v>
      </c>
      <c r="T186" s="1138">
        <f>+'Form 2A'!C63</f>
        <v>0</v>
      </c>
      <c r="U186" s="1149"/>
    </row>
    <row r="187" spans="1:23">
      <c r="A187" s="1132" t="s">
        <v>2174</v>
      </c>
      <c r="B187" s="1099" t="s">
        <v>2175</v>
      </c>
      <c r="C187" s="1132">
        <v>510005</v>
      </c>
      <c r="D187" s="1132" t="s">
        <v>2171</v>
      </c>
      <c r="E187" s="1100" t="s">
        <v>2176</v>
      </c>
      <c r="G187" s="1099" t="s">
        <v>1956</v>
      </c>
      <c r="H187" s="1101" t="s">
        <v>2176</v>
      </c>
      <c r="I187" s="1099" t="s">
        <v>1956</v>
      </c>
      <c r="J187" s="1132" t="str">
        <f t="shared" si="4"/>
        <v>Ok</v>
      </c>
      <c r="L187" s="1102" t="s">
        <v>1955</v>
      </c>
      <c r="M187" s="1099" t="s">
        <v>2177</v>
      </c>
      <c r="N187" s="1141"/>
      <c r="O187" s="1099">
        <f>+'Form 2A'!A64</f>
        <v>0</v>
      </c>
      <c r="P187" s="1136" t="e">
        <f>VLOOKUP($O187,ICP!$A:$B,2,FALSE)</f>
        <v>#N/A</v>
      </c>
      <c r="R187" s="1100" t="s">
        <v>2178</v>
      </c>
      <c r="S187" s="1137">
        <f t="shared" si="5"/>
        <v>0</v>
      </c>
      <c r="T187" s="1138">
        <f>+'Form 2A'!C64</f>
        <v>0</v>
      </c>
      <c r="U187" s="1149"/>
    </row>
    <row r="188" spans="1:23">
      <c r="A188" s="1132" t="s">
        <v>2174</v>
      </c>
      <c r="B188" s="1099" t="s">
        <v>2175</v>
      </c>
      <c r="C188" s="1132">
        <v>510005</v>
      </c>
      <c r="D188" s="1132" t="s">
        <v>2171</v>
      </c>
      <c r="E188" s="1100" t="s">
        <v>2176</v>
      </c>
      <c r="G188" s="1099" t="s">
        <v>1956</v>
      </c>
      <c r="H188" s="1101" t="s">
        <v>2176</v>
      </c>
      <c r="I188" s="1099" t="s">
        <v>1956</v>
      </c>
      <c r="J188" s="1132" t="str">
        <f t="shared" si="4"/>
        <v>Ok</v>
      </c>
      <c r="L188" s="1102" t="s">
        <v>1955</v>
      </c>
      <c r="M188" s="1099" t="s">
        <v>2177</v>
      </c>
      <c r="N188" s="1141"/>
      <c r="O188" s="1099">
        <f>+'Form 2A'!A65</f>
        <v>0</v>
      </c>
      <c r="P188" s="1136" t="e">
        <f>VLOOKUP($O188,ICP!$A:$B,2,FALSE)</f>
        <v>#N/A</v>
      </c>
      <c r="R188" s="1100" t="s">
        <v>2178</v>
      </c>
      <c r="S188" s="1137">
        <f t="shared" si="5"/>
        <v>0</v>
      </c>
      <c r="T188" s="1138">
        <f>+'Form 2A'!C65</f>
        <v>0</v>
      </c>
      <c r="U188" s="1149"/>
    </row>
    <row r="189" spans="1:23">
      <c r="A189" s="1132" t="s">
        <v>2174</v>
      </c>
      <c r="B189" s="1099" t="s">
        <v>2175</v>
      </c>
      <c r="C189" s="1132">
        <v>510005</v>
      </c>
      <c r="D189" s="1132" t="s">
        <v>2171</v>
      </c>
      <c r="E189" s="1100" t="s">
        <v>2176</v>
      </c>
      <c r="G189" s="1099" t="s">
        <v>1956</v>
      </c>
      <c r="H189" s="1101" t="s">
        <v>2176</v>
      </c>
      <c r="I189" s="1099" t="s">
        <v>1956</v>
      </c>
      <c r="J189" s="1132" t="str">
        <f t="shared" si="4"/>
        <v>Ok</v>
      </c>
      <c r="L189" s="1102" t="s">
        <v>1955</v>
      </c>
      <c r="M189" s="1099" t="s">
        <v>2177</v>
      </c>
      <c r="N189" s="1141"/>
      <c r="O189" s="1099">
        <f>+'Form 2A'!A66</f>
        <v>0</v>
      </c>
      <c r="P189" s="1136" t="e">
        <f>VLOOKUP($O189,ICP!$A:$B,2,FALSE)</f>
        <v>#N/A</v>
      </c>
      <c r="R189" s="1100" t="s">
        <v>2178</v>
      </c>
      <c r="S189" s="1137">
        <f t="shared" si="5"/>
        <v>0</v>
      </c>
      <c r="T189" s="1138">
        <f>+'Form 2A'!C66</f>
        <v>0</v>
      </c>
      <c r="U189" s="1149"/>
    </row>
    <row r="190" spans="1:23">
      <c r="A190" s="1132" t="s">
        <v>2174</v>
      </c>
      <c r="B190" s="1099" t="s">
        <v>2175</v>
      </c>
      <c r="C190" s="1132">
        <v>510005</v>
      </c>
      <c r="D190" s="1132" t="s">
        <v>2171</v>
      </c>
      <c r="E190" s="1100" t="s">
        <v>2176</v>
      </c>
      <c r="G190" s="1099" t="s">
        <v>1956</v>
      </c>
      <c r="H190" s="1101" t="s">
        <v>2176</v>
      </c>
      <c r="I190" s="1099" t="s">
        <v>1956</v>
      </c>
      <c r="J190" s="1132" t="str">
        <f t="shared" si="4"/>
        <v>Ok</v>
      </c>
      <c r="L190" s="1102" t="s">
        <v>1955</v>
      </c>
      <c r="M190" s="1099" t="s">
        <v>2177</v>
      </c>
      <c r="N190" s="1141"/>
      <c r="O190" s="1099">
        <f>+'Form 2A'!A67</f>
        <v>0</v>
      </c>
      <c r="P190" s="1136" t="e">
        <f>VLOOKUP($O190,ICP!$A:$B,2,FALSE)</f>
        <v>#N/A</v>
      </c>
      <c r="R190" s="1100" t="s">
        <v>2178</v>
      </c>
      <c r="S190" s="1137">
        <f t="shared" si="5"/>
        <v>0</v>
      </c>
      <c r="T190" s="1138">
        <f>+'Form 2A'!C67</f>
        <v>0</v>
      </c>
      <c r="U190" s="1149"/>
    </row>
    <row r="191" spans="1:23">
      <c r="A191" s="1132" t="s">
        <v>2174</v>
      </c>
      <c r="B191" s="1099" t="s">
        <v>2175</v>
      </c>
      <c r="C191" s="1132">
        <v>510005</v>
      </c>
      <c r="D191" s="1132" t="s">
        <v>2171</v>
      </c>
      <c r="E191" s="1100" t="s">
        <v>2176</v>
      </c>
      <c r="G191" s="1099" t="s">
        <v>1956</v>
      </c>
      <c r="H191" s="1101" t="s">
        <v>2176</v>
      </c>
      <c r="I191" s="1099" t="s">
        <v>1956</v>
      </c>
      <c r="J191" s="1132" t="str">
        <f t="shared" si="4"/>
        <v>Ok</v>
      </c>
      <c r="L191" s="1102" t="s">
        <v>1955</v>
      </c>
      <c r="M191" s="1099" t="s">
        <v>2177</v>
      </c>
      <c r="N191" s="1141"/>
      <c r="O191" s="1099">
        <f>+'Form 2A'!A68</f>
        <v>0</v>
      </c>
      <c r="P191" s="1136" t="e">
        <f>VLOOKUP($O191,ICP!$A:$B,2,FALSE)</f>
        <v>#N/A</v>
      </c>
      <c r="R191" s="1100" t="s">
        <v>2178</v>
      </c>
      <c r="S191" s="1137">
        <f t="shared" si="5"/>
        <v>0</v>
      </c>
      <c r="T191" s="1138">
        <f>+'Form 2A'!C68</f>
        <v>0</v>
      </c>
      <c r="U191" s="1149"/>
    </row>
    <row r="192" spans="1:23">
      <c r="A192" s="1132" t="s">
        <v>2174</v>
      </c>
      <c r="B192" s="1099" t="s">
        <v>2175</v>
      </c>
      <c r="C192" s="1132">
        <v>510005</v>
      </c>
      <c r="D192" s="1132" t="s">
        <v>2171</v>
      </c>
      <c r="E192" s="1100" t="s">
        <v>2176</v>
      </c>
      <c r="G192" s="1099" t="s">
        <v>1956</v>
      </c>
      <c r="H192" s="1101" t="s">
        <v>2176</v>
      </c>
      <c r="I192" s="1099" t="s">
        <v>1956</v>
      </c>
      <c r="J192" s="1132" t="str">
        <f t="shared" si="4"/>
        <v>Ok</v>
      </c>
      <c r="L192" s="1102" t="s">
        <v>1955</v>
      </c>
      <c r="M192" s="1099" t="s">
        <v>2177</v>
      </c>
      <c r="N192" s="1141"/>
      <c r="O192" s="1099">
        <f>+'Form 2A'!A69</f>
        <v>0</v>
      </c>
      <c r="P192" s="1136" t="e">
        <f>VLOOKUP($O192,ICP!$A:$B,2,FALSE)</f>
        <v>#N/A</v>
      </c>
      <c r="R192" s="1100" t="s">
        <v>2178</v>
      </c>
      <c r="S192" s="1137">
        <f t="shared" si="5"/>
        <v>0</v>
      </c>
      <c r="T192" s="1138">
        <f>+'Form 2A'!C69</f>
        <v>0</v>
      </c>
      <c r="U192" s="1149"/>
    </row>
    <row r="193" spans="1:21">
      <c r="A193" s="1132" t="s">
        <v>2174</v>
      </c>
      <c r="B193" s="1099" t="s">
        <v>2175</v>
      </c>
      <c r="C193" s="1132">
        <v>510005</v>
      </c>
      <c r="D193" s="1132" t="s">
        <v>2171</v>
      </c>
      <c r="E193" s="1100" t="s">
        <v>2176</v>
      </c>
      <c r="G193" s="1099" t="s">
        <v>1956</v>
      </c>
      <c r="H193" s="1101" t="s">
        <v>2176</v>
      </c>
      <c r="I193" s="1099" t="s">
        <v>1956</v>
      </c>
      <c r="J193" s="1132" t="str">
        <f t="shared" si="4"/>
        <v>Ok</v>
      </c>
      <c r="L193" s="1102" t="s">
        <v>1955</v>
      </c>
      <c r="M193" s="1099" t="s">
        <v>2177</v>
      </c>
      <c r="N193" s="1141"/>
      <c r="O193" s="1099">
        <f>+'Form 2A'!A70</f>
        <v>0</v>
      </c>
      <c r="P193" s="1136" t="e">
        <f>VLOOKUP($O193,ICP!$A:$B,2,FALSE)</f>
        <v>#N/A</v>
      </c>
      <c r="R193" s="1100" t="s">
        <v>2178</v>
      </c>
      <c r="S193" s="1137">
        <f t="shared" si="5"/>
        <v>0</v>
      </c>
      <c r="T193" s="1138">
        <f>+'Form 2A'!C70</f>
        <v>0</v>
      </c>
      <c r="U193" s="1149"/>
    </row>
    <row r="194" spans="1:21">
      <c r="A194" s="1132" t="s">
        <v>2174</v>
      </c>
      <c r="B194" s="1099" t="s">
        <v>2175</v>
      </c>
      <c r="C194" s="1132">
        <v>510005</v>
      </c>
      <c r="D194" s="1132" t="s">
        <v>2171</v>
      </c>
      <c r="E194" s="1100" t="s">
        <v>2176</v>
      </c>
      <c r="G194" s="1099" t="s">
        <v>1956</v>
      </c>
      <c r="H194" s="1101" t="s">
        <v>2176</v>
      </c>
      <c r="I194" s="1099" t="s">
        <v>1956</v>
      </c>
      <c r="J194" s="1132" t="str">
        <f t="shared" si="4"/>
        <v>Ok</v>
      </c>
      <c r="L194" s="1102" t="s">
        <v>1955</v>
      </c>
      <c r="M194" s="1099" t="s">
        <v>2177</v>
      </c>
      <c r="N194" s="1141"/>
      <c r="O194" s="1099">
        <f>+'Form 2A'!A71</f>
        <v>0</v>
      </c>
      <c r="P194" s="1136" t="e">
        <f>VLOOKUP($O194,ICP!$A:$B,2,FALSE)</f>
        <v>#N/A</v>
      </c>
      <c r="R194" s="1100" t="s">
        <v>2178</v>
      </c>
      <c r="S194" s="1137">
        <f t="shared" si="5"/>
        <v>0</v>
      </c>
      <c r="T194" s="1138">
        <f>+'Form 2A'!C71</f>
        <v>0</v>
      </c>
      <c r="U194" s="1149"/>
    </row>
    <row r="195" spans="1:21">
      <c r="A195" s="1132" t="s">
        <v>2174</v>
      </c>
      <c r="B195" s="1099" t="s">
        <v>2175</v>
      </c>
      <c r="C195" s="1132">
        <v>510005</v>
      </c>
      <c r="D195" s="1132" t="s">
        <v>2171</v>
      </c>
      <c r="E195" s="1100" t="s">
        <v>2176</v>
      </c>
      <c r="G195" s="1099" t="s">
        <v>1956</v>
      </c>
      <c r="H195" s="1101" t="s">
        <v>2176</v>
      </c>
      <c r="I195" s="1099" t="s">
        <v>1956</v>
      </c>
      <c r="J195" s="1132" t="str">
        <f t="shared" si="4"/>
        <v>Ok</v>
      </c>
      <c r="L195" s="1102" t="s">
        <v>1955</v>
      </c>
      <c r="M195" s="1099" t="s">
        <v>2177</v>
      </c>
      <c r="N195" s="1141"/>
      <c r="O195" s="1099">
        <f>+'Form 2A'!A72</f>
        <v>0</v>
      </c>
      <c r="P195" s="1136" t="e">
        <f>VLOOKUP($O195,ICP!$A:$B,2,FALSE)</f>
        <v>#N/A</v>
      </c>
      <c r="R195" s="1100" t="s">
        <v>2178</v>
      </c>
      <c r="S195" s="1137">
        <f t="shared" si="5"/>
        <v>0</v>
      </c>
      <c r="T195" s="1138">
        <f>+'Form 2A'!C72</f>
        <v>0</v>
      </c>
      <c r="U195" s="1149"/>
    </row>
    <row r="196" spans="1:21">
      <c r="A196" s="1132" t="s">
        <v>2174</v>
      </c>
      <c r="B196" s="1099" t="s">
        <v>2175</v>
      </c>
      <c r="C196" s="1132">
        <v>510005</v>
      </c>
      <c r="D196" s="1132" t="s">
        <v>2171</v>
      </c>
      <c r="E196" s="1100" t="s">
        <v>2176</v>
      </c>
      <c r="G196" s="1099" t="s">
        <v>1956</v>
      </c>
      <c r="H196" s="1101" t="s">
        <v>2176</v>
      </c>
      <c r="I196" s="1099" t="s">
        <v>1956</v>
      </c>
      <c r="J196" s="1132" t="str">
        <f t="shared" si="4"/>
        <v>Ok</v>
      </c>
      <c r="L196" s="1102" t="s">
        <v>1955</v>
      </c>
      <c r="M196" s="1099" t="s">
        <v>2177</v>
      </c>
      <c r="N196" s="1141"/>
      <c r="O196" s="1099">
        <f>+'Form 2A'!A73</f>
        <v>0</v>
      </c>
      <c r="P196" s="1136" t="e">
        <f>VLOOKUP($O196,ICP!$A:$B,2,FALSE)</f>
        <v>#N/A</v>
      </c>
      <c r="R196" s="1100" t="s">
        <v>2178</v>
      </c>
      <c r="S196" s="1137">
        <f t="shared" si="5"/>
        <v>0</v>
      </c>
      <c r="T196" s="1138">
        <f>+'Form 2A'!C73</f>
        <v>0</v>
      </c>
      <c r="U196" s="1149"/>
    </row>
    <row r="197" spans="1:21">
      <c r="A197" s="1132" t="s">
        <v>2174</v>
      </c>
      <c r="B197" s="1099" t="s">
        <v>2175</v>
      </c>
      <c r="C197" s="1132">
        <v>510005</v>
      </c>
      <c r="D197" s="1132" t="s">
        <v>2171</v>
      </c>
      <c r="E197" s="1100" t="s">
        <v>2176</v>
      </c>
      <c r="G197" s="1099" t="s">
        <v>1956</v>
      </c>
      <c r="H197" s="1101" t="s">
        <v>2176</v>
      </c>
      <c r="I197" s="1099" t="s">
        <v>1956</v>
      </c>
      <c r="J197" s="1132" t="str">
        <f t="shared" si="4"/>
        <v>Ok</v>
      </c>
      <c r="L197" s="1102" t="s">
        <v>1955</v>
      </c>
      <c r="M197" s="1099" t="s">
        <v>2177</v>
      </c>
      <c r="N197" s="1141"/>
      <c r="O197" s="1099">
        <f>+'Form 2A'!A74</f>
        <v>0</v>
      </c>
      <c r="P197" s="1136" t="e">
        <f>VLOOKUP($O197,ICP!$A:$B,2,FALSE)</f>
        <v>#N/A</v>
      </c>
      <c r="R197" s="1100" t="s">
        <v>2178</v>
      </c>
      <c r="S197" s="1137">
        <f t="shared" si="5"/>
        <v>0</v>
      </c>
      <c r="T197" s="1138">
        <f>+'Form 2A'!C74</f>
        <v>0</v>
      </c>
      <c r="U197" s="1149"/>
    </row>
    <row r="198" spans="1:21">
      <c r="A198" s="1132" t="s">
        <v>2174</v>
      </c>
      <c r="B198" s="1099" t="s">
        <v>2175</v>
      </c>
      <c r="C198" s="1132">
        <v>510005</v>
      </c>
      <c r="D198" s="1132" t="s">
        <v>2171</v>
      </c>
      <c r="E198" s="1100" t="s">
        <v>2176</v>
      </c>
      <c r="G198" s="1099" t="s">
        <v>1956</v>
      </c>
      <c r="H198" s="1101" t="s">
        <v>2176</v>
      </c>
      <c r="I198" s="1099" t="s">
        <v>1956</v>
      </c>
      <c r="J198" s="1132" t="str">
        <f t="shared" si="4"/>
        <v>Ok</v>
      </c>
      <c r="L198" s="1102" t="s">
        <v>1955</v>
      </c>
      <c r="M198" s="1099" t="s">
        <v>2177</v>
      </c>
      <c r="N198" s="1141"/>
      <c r="O198" s="1099">
        <f>+'Form 2A'!A75</f>
        <v>0</v>
      </c>
      <c r="P198" s="1136" t="e">
        <f>VLOOKUP($O198,ICP!$A:$B,2,FALSE)</f>
        <v>#N/A</v>
      </c>
      <c r="R198" s="1100" t="s">
        <v>2178</v>
      </c>
      <c r="S198" s="1137">
        <f t="shared" si="5"/>
        <v>0</v>
      </c>
      <c r="T198" s="1138">
        <f>+'Form 2A'!C75</f>
        <v>0</v>
      </c>
      <c r="U198" s="1149"/>
    </row>
    <row r="199" spans="1:21">
      <c r="A199" s="1132" t="s">
        <v>2174</v>
      </c>
      <c r="B199" s="1099" t="s">
        <v>2175</v>
      </c>
      <c r="C199" s="1132">
        <v>510005</v>
      </c>
      <c r="D199" s="1132" t="s">
        <v>2171</v>
      </c>
      <c r="E199" s="1100" t="s">
        <v>2176</v>
      </c>
      <c r="G199" s="1099" t="s">
        <v>1956</v>
      </c>
      <c r="H199" s="1101" t="s">
        <v>2176</v>
      </c>
      <c r="I199" s="1099" t="s">
        <v>1956</v>
      </c>
      <c r="J199" s="1132" t="str">
        <f t="shared" si="4"/>
        <v>Ok</v>
      </c>
      <c r="L199" s="1102" t="s">
        <v>1955</v>
      </c>
      <c r="M199" s="1099" t="s">
        <v>2177</v>
      </c>
      <c r="N199" s="1141"/>
      <c r="O199" s="1099">
        <f>+'Form 2A'!A76</f>
        <v>0</v>
      </c>
      <c r="P199" s="1136" t="e">
        <f>VLOOKUP($O199,ICP!$A:$B,2,FALSE)</f>
        <v>#N/A</v>
      </c>
      <c r="R199" s="1100" t="s">
        <v>2178</v>
      </c>
      <c r="S199" s="1137">
        <f t="shared" ref="S199:S262" si="7">+T199*$S$1</f>
        <v>0</v>
      </c>
      <c r="T199" s="1138">
        <f>+'Form 2A'!C76</f>
        <v>0</v>
      </c>
      <c r="U199" s="1149"/>
    </row>
    <row r="200" spans="1:21">
      <c r="A200" s="1132" t="s">
        <v>2174</v>
      </c>
      <c r="B200" s="1099" t="s">
        <v>2175</v>
      </c>
      <c r="C200" s="1132">
        <v>510005</v>
      </c>
      <c r="D200" s="1132" t="s">
        <v>2171</v>
      </c>
      <c r="E200" s="1100" t="s">
        <v>2176</v>
      </c>
      <c r="G200" s="1099" t="s">
        <v>1956</v>
      </c>
      <c r="H200" s="1101" t="s">
        <v>2176</v>
      </c>
      <c r="I200" s="1099" t="s">
        <v>1956</v>
      </c>
      <c r="J200" s="1132" t="str">
        <f t="shared" si="4"/>
        <v>Ok</v>
      </c>
      <c r="L200" s="1102" t="s">
        <v>1955</v>
      </c>
      <c r="M200" s="1099" t="s">
        <v>2177</v>
      </c>
      <c r="N200" s="1141"/>
      <c r="O200" s="1099">
        <f>+'Form 2A'!A77</f>
        <v>0</v>
      </c>
      <c r="P200" s="1136" t="e">
        <f>VLOOKUP($O200,ICP!$A:$B,2,FALSE)</f>
        <v>#N/A</v>
      </c>
      <c r="R200" s="1100" t="s">
        <v>2178</v>
      </c>
      <c r="S200" s="1137">
        <f t="shared" si="7"/>
        <v>0</v>
      </c>
      <c r="T200" s="1138">
        <f>+'Form 2A'!C77</f>
        <v>0</v>
      </c>
      <c r="U200" s="1149"/>
    </row>
    <row r="201" spans="1:21">
      <c r="A201" s="1099" t="s">
        <v>2179</v>
      </c>
      <c r="B201" s="1099">
        <v>524020</v>
      </c>
      <c r="C201" s="1132">
        <v>520005</v>
      </c>
      <c r="D201" s="1132" t="s">
        <v>2180</v>
      </c>
      <c r="E201" s="1100">
        <v>520010</v>
      </c>
      <c r="G201" s="1099" t="s">
        <v>30</v>
      </c>
      <c r="H201" s="1101">
        <v>521130</v>
      </c>
      <c r="I201" s="1102" t="s">
        <v>1975</v>
      </c>
      <c r="J201" s="1132" t="str">
        <f t="shared" si="4"/>
        <v>No Match</v>
      </c>
      <c r="K201" s="1132">
        <v>1</v>
      </c>
      <c r="L201" s="1140">
        <v>520010</v>
      </c>
      <c r="M201" s="1099" t="s">
        <v>30</v>
      </c>
      <c r="N201" s="1141"/>
      <c r="O201" s="1142"/>
      <c r="P201" s="1143"/>
      <c r="Q201" s="1144"/>
      <c r="R201" s="1100" t="s">
        <v>2181</v>
      </c>
      <c r="S201" s="1137">
        <f t="shared" si="7"/>
        <v>0</v>
      </c>
      <c r="T201" s="1138">
        <f>+'Form 2A'!C43</f>
        <v>0</v>
      </c>
      <c r="U201" s="1149"/>
    </row>
    <row r="202" spans="1:21">
      <c r="A202" s="1099" t="s">
        <v>2182</v>
      </c>
      <c r="B202" s="1099">
        <v>524010</v>
      </c>
      <c r="C202" s="1132">
        <v>520005</v>
      </c>
      <c r="D202" s="1132" t="s">
        <v>2180</v>
      </c>
      <c r="E202" s="1100">
        <v>520010</v>
      </c>
      <c r="G202" s="1099" t="s">
        <v>30</v>
      </c>
      <c r="H202" s="1101">
        <v>521110</v>
      </c>
      <c r="I202" s="1102" t="s">
        <v>1971</v>
      </c>
      <c r="J202" s="1132" t="str">
        <f t="shared" ref="J202:J265" si="8">IF(E202=H202,"Ok","No Match")</f>
        <v>No Match</v>
      </c>
      <c r="K202" s="1132">
        <v>2</v>
      </c>
      <c r="L202" s="1163">
        <v>520010</v>
      </c>
      <c r="M202" s="1099" t="s">
        <v>30</v>
      </c>
      <c r="N202" s="1164"/>
      <c r="O202" s="1142"/>
      <c r="P202" s="1143"/>
      <c r="Q202" s="1144"/>
      <c r="R202" s="1100" t="s">
        <v>2181</v>
      </c>
      <c r="S202" s="1137">
        <f t="shared" si="7"/>
        <v>0</v>
      </c>
      <c r="T202" s="1138">
        <f>+'Form 2A'!C44</f>
        <v>0</v>
      </c>
      <c r="U202" s="1149"/>
    </row>
    <row r="203" spans="1:21">
      <c r="A203" s="1099" t="s">
        <v>2183</v>
      </c>
      <c r="B203" s="1099">
        <v>524162</v>
      </c>
      <c r="C203" s="1132">
        <v>520005</v>
      </c>
      <c r="D203" s="1132" t="s">
        <v>2180</v>
      </c>
      <c r="E203" s="1100">
        <v>520010</v>
      </c>
      <c r="G203" s="1099" t="s">
        <v>30</v>
      </c>
      <c r="H203" s="1101">
        <v>521160</v>
      </c>
      <c r="I203" s="1102" t="s">
        <v>1981</v>
      </c>
      <c r="J203" s="1132" t="str">
        <f t="shared" si="8"/>
        <v>No Match</v>
      </c>
      <c r="K203" s="1132" t="s">
        <v>2184</v>
      </c>
      <c r="L203" s="1163">
        <v>520010</v>
      </c>
      <c r="M203" s="1099" t="s">
        <v>30</v>
      </c>
      <c r="N203" s="1164"/>
      <c r="O203" s="1142"/>
      <c r="P203" s="1143"/>
      <c r="Q203" s="1144"/>
      <c r="R203" s="1100" t="s">
        <v>2181</v>
      </c>
      <c r="S203" s="1137">
        <f t="shared" si="7"/>
        <v>0</v>
      </c>
      <c r="T203" s="1138">
        <f>+'Form 2A'!C45</f>
        <v>0</v>
      </c>
      <c r="U203" s="1149"/>
    </row>
    <row r="204" spans="1:21">
      <c r="A204" s="1099" t="s">
        <v>2185</v>
      </c>
      <c r="B204" s="1099">
        <v>524150</v>
      </c>
      <c r="C204" s="1132">
        <v>520005</v>
      </c>
      <c r="D204" s="1132" t="s">
        <v>2180</v>
      </c>
      <c r="E204" s="1100">
        <v>520010</v>
      </c>
      <c r="G204" s="1099" t="s">
        <v>30</v>
      </c>
      <c r="H204" s="1101">
        <v>521199</v>
      </c>
      <c r="I204" s="1102" t="s">
        <v>1987</v>
      </c>
      <c r="J204" s="1132" t="str">
        <f t="shared" si="8"/>
        <v>No Match</v>
      </c>
      <c r="K204" s="1132">
        <v>4</v>
      </c>
      <c r="L204" s="1163">
        <v>520010</v>
      </c>
      <c r="M204" s="1099" t="s">
        <v>30</v>
      </c>
      <c r="N204" s="1164"/>
      <c r="O204" s="1142"/>
      <c r="P204" s="1143"/>
      <c r="Q204" s="1144"/>
      <c r="R204" s="1100" t="s">
        <v>2181</v>
      </c>
      <c r="S204" s="1137">
        <f t="shared" si="7"/>
        <v>8411617.1699999999</v>
      </c>
      <c r="T204" s="1138">
        <f>+'Form 2A'!C46</f>
        <v>8411.6171699999995</v>
      </c>
      <c r="U204" s="1149"/>
    </row>
    <row r="205" spans="1:21">
      <c r="A205" s="1099" t="s">
        <v>2186</v>
      </c>
      <c r="B205" s="1099">
        <v>524130</v>
      </c>
      <c r="C205" s="1132">
        <v>520005</v>
      </c>
      <c r="D205" s="1132" t="s">
        <v>2180</v>
      </c>
      <c r="E205" s="1100">
        <v>520010</v>
      </c>
      <c r="G205" s="1099" t="s">
        <v>30</v>
      </c>
      <c r="H205" s="1101">
        <v>520199</v>
      </c>
      <c r="I205" s="1102" t="s">
        <v>1999</v>
      </c>
      <c r="J205" s="1132" t="str">
        <f t="shared" si="8"/>
        <v>No Match</v>
      </c>
      <c r="K205" s="1132" t="s">
        <v>2187</v>
      </c>
      <c r="L205" s="1163">
        <v>520010</v>
      </c>
      <c r="M205" s="1099" t="s">
        <v>30</v>
      </c>
      <c r="N205" s="1164"/>
      <c r="O205" s="1142"/>
      <c r="P205" s="1143"/>
      <c r="Q205" s="1144"/>
      <c r="R205" s="1100" t="s">
        <v>2181</v>
      </c>
      <c r="S205" s="1137">
        <f t="shared" si="7"/>
        <v>8635999.6799999997</v>
      </c>
      <c r="T205" s="1138">
        <f>+'Form 2A'!C47</f>
        <v>8635.999679999999</v>
      </c>
      <c r="U205" s="1149"/>
    </row>
    <row r="206" spans="1:21">
      <c r="A206" s="1099" t="s">
        <v>2188</v>
      </c>
      <c r="B206" s="1099">
        <v>524135</v>
      </c>
      <c r="C206" s="1132">
        <v>520005</v>
      </c>
      <c r="D206" s="1132" t="s">
        <v>2180</v>
      </c>
      <c r="E206" s="1100">
        <v>520010</v>
      </c>
      <c r="G206" s="1099" t="s">
        <v>30</v>
      </c>
      <c r="H206" s="1101">
        <v>520191</v>
      </c>
      <c r="I206" s="1102" t="s">
        <v>1991</v>
      </c>
      <c r="J206" s="1132" t="str">
        <f t="shared" si="8"/>
        <v>No Match</v>
      </c>
      <c r="K206" s="1132">
        <v>6</v>
      </c>
      <c r="L206" s="1163">
        <v>520010</v>
      </c>
      <c r="M206" s="1099" t="s">
        <v>30</v>
      </c>
      <c r="N206" s="1164"/>
      <c r="O206" s="1142"/>
      <c r="P206" s="1143"/>
      <c r="Q206" s="1144"/>
      <c r="R206" s="1100" t="s">
        <v>2181</v>
      </c>
      <c r="S206" s="1137">
        <f t="shared" si="7"/>
        <v>1374414.7099999997</v>
      </c>
      <c r="T206" s="1138">
        <f>+'Form 2A'!C48</f>
        <v>1374.4147099999998</v>
      </c>
      <c r="U206" s="1149"/>
    </row>
    <row r="207" spans="1:21">
      <c r="A207" s="1099" t="s">
        <v>2189</v>
      </c>
      <c r="B207" s="1099">
        <v>524140</v>
      </c>
      <c r="C207" s="1132">
        <v>520005</v>
      </c>
      <c r="D207" s="1132" t="s">
        <v>2180</v>
      </c>
      <c r="E207" s="1100">
        <v>520010</v>
      </c>
      <c r="G207" s="1099" t="s">
        <v>30</v>
      </c>
      <c r="H207" s="1101">
        <v>520193</v>
      </c>
      <c r="I207" s="1134" t="s">
        <v>1995</v>
      </c>
      <c r="J207" s="1132" t="str">
        <f t="shared" si="8"/>
        <v>No Match</v>
      </c>
      <c r="K207" s="1132">
        <v>7</v>
      </c>
      <c r="L207" s="1163">
        <v>520010</v>
      </c>
      <c r="M207" s="1099" t="s">
        <v>30</v>
      </c>
      <c r="N207" s="1164"/>
      <c r="O207" s="1142"/>
      <c r="P207" s="1143"/>
      <c r="Q207" s="1144"/>
      <c r="R207" s="1100" t="s">
        <v>2181</v>
      </c>
      <c r="S207" s="1137">
        <f t="shared" si="7"/>
        <v>0</v>
      </c>
      <c r="T207" s="1138">
        <f>+'Form 2A'!C49</f>
        <v>0</v>
      </c>
      <c r="U207" s="1149"/>
    </row>
    <row r="208" spans="1:21">
      <c r="A208" s="1099" t="s">
        <v>2190</v>
      </c>
      <c r="B208" s="1099">
        <v>524130</v>
      </c>
      <c r="C208" s="1132">
        <v>520005</v>
      </c>
      <c r="D208" s="1132" t="s">
        <v>2180</v>
      </c>
      <c r="E208" s="1100">
        <v>520010</v>
      </c>
      <c r="G208" s="1099" t="s">
        <v>30</v>
      </c>
      <c r="H208" s="1101">
        <v>520299</v>
      </c>
      <c r="I208" s="1102" t="s">
        <v>2001</v>
      </c>
      <c r="J208" s="1132" t="str">
        <f t="shared" si="8"/>
        <v>No Match</v>
      </c>
      <c r="K208" s="1132">
        <v>8</v>
      </c>
      <c r="L208" s="1163">
        <v>520010</v>
      </c>
      <c r="M208" s="1099" t="s">
        <v>30</v>
      </c>
      <c r="N208" s="1164"/>
      <c r="O208" s="1142"/>
      <c r="P208" s="1143"/>
      <c r="Q208" s="1144"/>
      <c r="R208" s="1100" t="s">
        <v>2181</v>
      </c>
      <c r="S208" s="1137">
        <f t="shared" si="7"/>
        <v>9329408.5599999987</v>
      </c>
      <c r="T208" s="1138">
        <f>+'Form 2A'!C50</f>
        <v>9329.408559999998</v>
      </c>
      <c r="U208" s="1149"/>
    </row>
    <row r="209" spans="1:21">
      <c r="A209" s="1099" t="s">
        <v>3</v>
      </c>
      <c r="B209" s="1099">
        <v>530000</v>
      </c>
      <c r="C209" s="1132">
        <v>530005</v>
      </c>
      <c r="D209" s="1132" t="s">
        <v>2191</v>
      </c>
      <c r="E209" s="1100">
        <v>530010</v>
      </c>
      <c r="G209" s="1099" t="s">
        <v>2003</v>
      </c>
      <c r="H209" s="1101">
        <v>530010</v>
      </c>
      <c r="I209" s="1102" t="s">
        <v>2003</v>
      </c>
      <c r="J209" s="1132" t="str">
        <f t="shared" si="8"/>
        <v>Ok</v>
      </c>
      <c r="L209" s="1140">
        <v>530010</v>
      </c>
      <c r="M209" s="1102" t="s">
        <v>2003</v>
      </c>
      <c r="N209" s="1141"/>
      <c r="O209" s="1142"/>
      <c r="P209" s="1143"/>
      <c r="Q209" s="1144"/>
      <c r="R209" s="1100" t="s">
        <v>2173</v>
      </c>
      <c r="S209" s="1137">
        <f t="shared" si="7"/>
        <v>3107270.5299999993</v>
      </c>
      <c r="T209" s="1138">
        <f>+'Form 2A'!C14</f>
        <v>3107.2705299999993</v>
      </c>
      <c r="U209" s="1149"/>
    </row>
    <row r="210" spans="1:21">
      <c r="A210" s="1099" t="s">
        <v>2192</v>
      </c>
      <c r="B210" s="1099">
        <v>540000</v>
      </c>
      <c r="C210" s="1132">
        <v>540005</v>
      </c>
      <c r="D210" s="1132" t="s">
        <v>2193</v>
      </c>
      <c r="E210" s="1100">
        <v>540010</v>
      </c>
      <c r="G210" s="1099" t="s">
        <v>4</v>
      </c>
      <c r="H210" s="1101">
        <v>540010</v>
      </c>
      <c r="I210" s="1099" t="s">
        <v>4</v>
      </c>
      <c r="J210" s="1132" t="str">
        <f t="shared" si="8"/>
        <v>Ok</v>
      </c>
      <c r="L210" s="1140">
        <v>540010</v>
      </c>
      <c r="M210" s="1099" t="s">
        <v>4</v>
      </c>
      <c r="N210" s="1141"/>
      <c r="O210" s="1142"/>
      <c r="P210" s="1143"/>
      <c r="Q210" s="1144"/>
      <c r="R210" s="1100" t="s">
        <v>2173</v>
      </c>
      <c r="S210" s="1137">
        <f t="shared" si="7"/>
        <v>54049369.249999993</v>
      </c>
      <c r="T210" s="1138">
        <f>+'Form 2A'!C16</f>
        <v>54049.369249999996</v>
      </c>
      <c r="U210" s="1149"/>
    </row>
    <row r="211" spans="1:21">
      <c r="A211" s="1099" t="s">
        <v>2194</v>
      </c>
      <c r="B211" s="1099" t="s">
        <v>2195</v>
      </c>
      <c r="C211" s="1132">
        <v>540005</v>
      </c>
      <c r="D211" s="1132" t="s">
        <v>2193</v>
      </c>
      <c r="E211" s="1100" t="s">
        <v>2196</v>
      </c>
      <c r="G211" s="1099" t="s">
        <v>2012</v>
      </c>
      <c r="H211" s="1101" t="s">
        <v>2196</v>
      </c>
      <c r="I211" s="1099" t="s">
        <v>2012</v>
      </c>
      <c r="J211" s="1132" t="str">
        <f t="shared" si="8"/>
        <v>Ok</v>
      </c>
      <c r="L211" s="1102" t="s">
        <v>2011</v>
      </c>
      <c r="M211" s="1099" t="s">
        <v>2197</v>
      </c>
      <c r="N211" s="1141"/>
      <c r="O211" s="1099" t="str">
        <f>+'Form 2A'!A58</f>
        <v>AG209_Ontario Electricity Financial Corporation</v>
      </c>
      <c r="P211" s="1136" t="str">
        <f>VLOOKUP($O211,ICP!$A:$B,2,FALSE)</f>
        <v>209</v>
      </c>
      <c r="R211" s="1100" t="s">
        <v>2198</v>
      </c>
      <c r="S211" s="1137">
        <f t="shared" si="7"/>
        <v>0</v>
      </c>
      <c r="T211" s="1138">
        <f>+'Form 2A'!D58</f>
        <v>0</v>
      </c>
      <c r="U211" s="1149"/>
    </row>
    <row r="212" spans="1:21">
      <c r="A212" s="1099" t="s">
        <v>2194</v>
      </c>
      <c r="B212" s="1099" t="s">
        <v>2195</v>
      </c>
      <c r="C212" s="1132">
        <v>540005</v>
      </c>
      <c r="D212" s="1132" t="s">
        <v>2193</v>
      </c>
      <c r="E212" s="1100" t="s">
        <v>2196</v>
      </c>
      <c r="G212" s="1099" t="s">
        <v>2012</v>
      </c>
      <c r="H212" s="1101" t="s">
        <v>2196</v>
      </c>
      <c r="I212" s="1099" t="s">
        <v>2012</v>
      </c>
      <c r="J212" s="1132" t="str">
        <f t="shared" si="8"/>
        <v>Ok</v>
      </c>
      <c r="L212" s="1102" t="s">
        <v>2011</v>
      </c>
      <c r="M212" s="1099" t="s">
        <v>2197</v>
      </c>
      <c r="N212" s="1141"/>
      <c r="O212" s="1099" t="str">
        <f>+'Form 2A'!A59</f>
        <v>AG220_Ontario Energy Board</v>
      </c>
      <c r="P212" s="1136" t="str">
        <f>VLOOKUP($O212,ICP!$A:$B,2,FALSE)</f>
        <v>220</v>
      </c>
      <c r="R212" s="1100" t="s">
        <v>2198</v>
      </c>
      <c r="S212" s="1137">
        <f t="shared" si="7"/>
        <v>0</v>
      </c>
      <c r="T212" s="1138">
        <f>+'Form 2A'!D59</f>
        <v>0</v>
      </c>
      <c r="U212" s="1149"/>
    </row>
    <row r="213" spans="1:21">
      <c r="A213" s="1099" t="s">
        <v>2194</v>
      </c>
      <c r="B213" s="1099" t="s">
        <v>2195</v>
      </c>
      <c r="C213" s="1132">
        <v>540005</v>
      </c>
      <c r="D213" s="1132" t="s">
        <v>2193</v>
      </c>
      <c r="E213" s="1100" t="s">
        <v>2196</v>
      </c>
      <c r="G213" s="1099" t="s">
        <v>2012</v>
      </c>
      <c r="H213" s="1101" t="s">
        <v>2196</v>
      </c>
      <c r="I213" s="1099" t="s">
        <v>2012</v>
      </c>
      <c r="J213" s="1132" t="str">
        <f t="shared" si="8"/>
        <v>Ok</v>
      </c>
      <c r="L213" s="1102" t="s">
        <v>2011</v>
      </c>
      <c r="M213" s="1099" t="s">
        <v>2197</v>
      </c>
      <c r="N213" s="1141"/>
      <c r="O213" s="1099" t="str">
        <f>+'Form 2A'!A60</f>
        <v>AG303_Hydro One Inc.</v>
      </c>
      <c r="P213" s="1136" t="str">
        <f>VLOOKUP($O213,ICP!$A:$B,2,FALSE)</f>
        <v>303</v>
      </c>
      <c r="R213" s="1100" t="s">
        <v>2198</v>
      </c>
      <c r="S213" s="1137">
        <f t="shared" si="7"/>
        <v>80666.850000000006</v>
      </c>
      <c r="T213" s="1138">
        <f>+'Form 2A'!D60</f>
        <v>80.666850000000011</v>
      </c>
      <c r="U213" s="1149"/>
    </row>
    <row r="214" spans="1:21">
      <c r="A214" s="1099" t="s">
        <v>2194</v>
      </c>
      <c r="B214" s="1099" t="s">
        <v>2195</v>
      </c>
      <c r="C214" s="1132">
        <v>540005</v>
      </c>
      <c r="D214" s="1132" t="s">
        <v>2193</v>
      </c>
      <c r="E214" s="1100" t="s">
        <v>2196</v>
      </c>
      <c r="G214" s="1099" t="s">
        <v>2012</v>
      </c>
      <c r="H214" s="1101" t="s">
        <v>2196</v>
      </c>
      <c r="I214" s="1099" t="s">
        <v>2012</v>
      </c>
      <c r="J214" s="1132" t="str">
        <f t="shared" si="8"/>
        <v>Ok</v>
      </c>
      <c r="L214" s="1102" t="s">
        <v>2011</v>
      </c>
      <c r="M214" s="1099" t="s">
        <v>2197</v>
      </c>
      <c r="N214" s="1141"/>
      <c r="O214" s="1099">
        <f>+'Form 2A'!A61</f>
        <v>0</v>
      </c>
      <c r="P214" s="1136" t="e">
        <f>VLOOKUP($O214,ICP!$A:$B,2,FALSE)</f>
        <v>#N/A</v>
      </c>
      <c r="R214" s="1100" t="s">
        <v>2198</v>
      </c>
      <c r="S214" s="1137">
        <f t="shared" si="7"/>
        <v>0</v>
      </c>
      <c r="T214" s="1138">
        <f>+'Form 2A'!D61</f>
        <v>0</v>
      </c>
      <c r="U214" s="1149"/>
    </row>
    <row r="215" spans="1:21">
      <c r="A215" s="1099" t="s">
        <v>2194</v>
      </c>
      <c r="B215" s="1099" t="s">
        <v>2195</v>
      </c>
      <c r="C215" s="1132">
        <v>540005</v>
      </c>
      <c r="D215" s="1132" t="s">
        <v>2193</v>
      </c>
      <c r="E215" s="1100" t="s">
        <v>2196</v>
      </c>
      <c r="G215" s="1099" t="s">
        <v>2012</v>
      </c>
      <c r="H215" s="1101" t="s">
        <v>2196</v>
      </c>
      <c r="I215" s="1099" t="s">
        <v>2012</v>
      </c>
      <c r="J215" s="1132" t="str">
        <f t="shared" si="8"/>
        <v>Ok</v>
      </c>
      <c r="L215" s="1102" t="s">
        <v>2011</v>
      </c>
      <c r="M215" s="1099" t="s">
        <v>2197</v>
      </c>
      <c r="N215" s="1141"/>
      <c r="O215" s="1099">
        <f>+'Form 2A'!A62</f>
        <v>0</v>
      </c>
      <c r="P215" s="1136" t="e">
        <f>VLOOKUP($O215,ICP!$A:$B,2,FALSE)</f>
        <v>#N/A</v>
      </c>
      <c r="R215" s="1100" t="s">
        <v>2198</v>
      </c>
      <c r="S215" s="1137">
        <f t="shared" si="7"/>
        <v>0</v>
      </c>
      <c r="T215" s="1138">
        <f>+'Form 2A'!D62</f>
        <v>0</v>
      </c>
      <c r="U215" s="1149"/>
    </row>
    <row r="216" spans="1:21">
      <c r="A216" s="1099" t="s">
        <v>2194</v>
      </c>
      <c r="B216" s="1099" t="s">
        <v>2195</v>
      </c>
      <c r="C216" s="1132">
        <v>540005</v>
      </c>
      <c r="D216" s="1132" t="s">
        <v>2193</v>
      </c>
      <c r="E216" s="1100" t="s">
        <v>2196</v>
      </c>
      <c r="G216" s="1099" t="s">
        <v>2012</v>
      </c>
      <c r="H216" s="1101" t="s">
        <v>2196</v>
      </c>
      <c r="I216" s="1099" t="s">
        <v>2012</v>
      </c>
      <c r="J216" s="1132" t="str">
        <f t="shared" si="8"/>
        <v>Ok</v>
      </c>
      <c r="L216" s="1102" t="s">
        <v>2011</v>
      </c>
      <c r="M216" s="1099" t="s">
        <v>2197</v>
      </c>
      <c r="N216" s="1141"/>
      <c r="O216" s="1099">
        <f>+'Form 2A'!A63</f>
        <v>0</v>
      </c>
      <c r="P216" s="1136" t="e">
        <f>VLOOKUP($O216,ICP!$A:$B,2,FALSE)</f>
        <v>#N/A</v>
      </c>
      <c r="R216" s="1100" t="s">
        <v>2198</v>
      </c>
      <c r="S216" s="1137">
        <f t="shared" si="7"/>
        <v>0</v>
      </c>
      <c r="T216" s="1138">
        <f>+'Form 2A'!D63</f>
        <v>0</v>
      </c>
      <c r="U216" s="1149"/>
    </row>
    <row r="217" spans="1:21">
      <c r="A217" s="1099" t="s">
        <v>2194</v>
      </c>
      <c r="B217" s="1099" t="s">
        <v>2195</v>
      </c>
      <c r="C217" s="1132">
        <v>540005</v>
      </c>
      <c r="D217" s="1132" t="s">
        <v>2193</v>
      </c>
      <c r="E217" s="1100" t="s">
        <v>2196</v>
      </c>
      <c r="G217" s="1099" t="s">
        <v>2012</v>
      </c>
      <c r="H217" s="1101" t="s">
        <v>2196</v>
      </c>
      <c r="I217" s="1099" t="s">
        <v>2012</v>
      </c>
      <c r="J217" s="1132" t="str">
        <f t="shared" si="8"/>
        <v>Ok</v>
      </c>
      <c r="L217" s="1102" t="s">
        <v>2011</v>
      </c>
      <c r="M217" s="1099" t="s">
        <v>2197</v>
      </c>
      <c r="N217" s="1141"/>
      <c r="O217" s="1099">
        <f>+'Form 2A'!A64</f>
        <v>0</v>
      </c>
      <c r="P217" s="1136" t="e">
        <f>VLOOKUP($O217,ICP!$A:$B,2,FALSE)</f>
        <v>#N/A</v>
      </c>
      <c r="R217" s="1100" t="s">
        <v>2198</v>
      </c>
      <c r="S217" s="1137">
        <f t="shared" si="7"/>
        <v>0</v>
      </c>
      <c r="T217" s="1138">
        <f>+'Form 2A'!D64</f>
        <v>0</v>
      </c>
    </row>
    <row r="218" spans="1:21">
      <c r="A218" s="1099" t="s">
        <v>2194</v>
      </c>
      <c r="B218" s="1099" t="s">
        <v>2195</v>
      </c>
      <c r="C218" s="1132">
        <v>540005</v>
      </c>
      <c r="D218" s="1132" t="s">
        <v>2193</v>
      </c>
      <c r="E218" s="1100" t="s">
        <v>2196</v>
      </c>
      <c r="G218" s="1099" t="s">
        <v>2012</v>
      </c>
      <c r="H218" s="1101" t="s">
        <v>2196</v>
      </c>
      <c r="I218" s="1099" t="s">
        <v>2012</v>
      </c>
      <c r="J218" s="1132" t="str">
        <f t="shared" si="8"/>
        <v>Ok</v>
      </c>
      <c r="L218" s="1102" t="s">
        <v>2011</v>
      </c>
      <c r="M218" s="1099" t="s">
        <v>2197</v>
      </c>
      <c r="N218" s="1141"/>
      <c r="O218" s="1099">
        <f>+'Form 2A'!A65</f>
        <v>0</v>
      </c>
      <c r="P218" s="1136" t="e">
        <f>VLOOKUP($O218,ICP!$A:$B,2,FALSE)</f>
        <v>#N/A</v>
      </c>
      <c r="R218" s="1100" t="s">
        <v>2198</v>
      </c>
      <c r="S218" s="1137">
        <f t="shared" si="7"/>
        <v>0</v>
      </c>
      <c r="T218" s="1138">
        <f>+'Form 2A'!D65</f>
        <v>0</v>
      </c>
    </row>
    <row r="219" spans="1:21">
      <c r="A219" s="1099" t="s">
        <v>2194</v>
      </c>
      <c r="B219" s="1099" t="s">
        <v>2195</v>
      </c>
      <c r="C219" s="1132">
        <v>540005</v>
      </c>
      <c r="D219" s="1132" t="s">
        <v>2193</v>
      </c>
      <c r="E219" s="1100" t="s">
        <v>2196</v>
      </c>
      <c r="G219" s="1099" t="s">
        <v>2012</v>
      </c>
      <c r="H219" s="1101" t="s">
        <v>2196</v>
      </c>
      <c r="I219" s="1099" t="s">
        <v>2012</v>
      </c>
      <c r="J219" s="1132" t="str">
        <f t="shared" si="8"/>
        <v>Ok</v>
      </c>
      <c r="L219" s="1102" t="s">
        <v>2011</v>
      </c>
      <c r="M219" s="1099" t="s">
        <v>2197</v>
      </c>
      <c r="N219" s="1141"/>
      <c r="O219" s="1099">
        <f>+'Form 2A'!A66</f>
        <v>0</v>
      </c>
      <c r="P219" s="1136" t="e">
        <f>VLOOKUP($O219,ICP!$A:$B,2,FALSE)</f>
        <v>#N/A</v>
      </c>
      <c r="R219" s="1100" t="s">
        <v>2198</v>
      </c>
      <c r="S219" s="1137">
        <f t="shared" si="7"/>
        <v>0</v>
      </c>
      <c r="T219" s="1138">
        <f>+'Form 2A'!D66</f>
        <v>0</v>
      </c>
    </row>
    <row r="220" spans="1:21">
      <c r="A220" s="1099" t="s">
        <v>2194</v>
      </c>
      <c r="B220" s="1099" t="s">
        <v>2195</v>
      </c>
      <c r="C220" s="1132">
        <v>540005</v>
      </c>
      <c r="D220" s="1132" t="s">
        <v>2193</v>
      </c>
      <c r="E220" s="1100" t="s">
        <v>2196</v>
      </c>
      <c r="G220" s="1099" t="s">
        <v>2012</v>
      </c>
      <c r="H220" s="1101" t="s">
        <v>2196</v>
      </c>
      <c r="I220" s="1099" t="s">
        <v>2012</v>
      </c>
      <c r="J220" s="1132" t="str">
        <f t="shared" si="8"/>
        <v>Ok</v>
      </c>
      <c r="L220" s="1102" t="s">
        <v>2011</v>
      </c>
      <c r="M220" s="1099" t="s">
        <v>2197</v>
      </c>
      <c r="N220" s="1141"/>
      <c r="O220" s="1099">
        <f>+'Form 2A'!A67</f>
        <v>0</v>
      </c>
      <c r="P220" s="1136" t="e">
        <f>VLOOKUP($O220,ICP!$A:$B,2,FALSE)</f>
        <v>#N/A</v>
      </c>
      <c r="R220" s="1100" t="s">
        <v>2198</v>
      </c>
      <c r="S220" s="1137">
        <f t="shared" si="7"/>
        <v>0</v>
      </c>
      <c r="T220" s="1138">
        <f>+'Form 2A'!D67</f>
        <v>0</v>
      </c>
    </row>
    <row r="221" spans="1:21">
      <c r="A221" s="1099" t="s">
        <v>2194</v>
      </c>
      <c r="B221" s="1099" t="s">
        <v>2195</v>
      </c>
      <c r="C221" s="1132">
        <v>540005</v>
      </c>
      <c r="D221" s="1132" t="s">
        <v>2193</v>
      </c>
      <c r="E221" s="1100" t="s">
        <v>2196</v>
      </c>
      <c r="G221" s="1099" t="s">
        <v>2012</v>
      </c>
      <c r="H221" s="1101" t="s">
        <v>2196</v>
      </c>
      <c r="I221" s="1099" t="s">
        <v>2012</v>
      </c>
      <c r="J221" s="1132" t="str">
        <f t="shared" si="8"/>
        <v>Ok</v>
      </c>
      <c r="L221" s="1102" t="s">
        <v>2011</v>
      </c>
      <c r="M221" s="1099" t="s">
        <v>2197</v>
      </c>
      <c r="N221" s="1141"/>
      <c r="O221" s="1099">
        <f>+'Form 2A'!A68</f>
        <v>0</v>
      </c>
      <c r="P221" s="1136" t="e">
        <f>VLOOKUP($O221,ICP!$A:$B,2,FALSE)</f>
        <v>#N/A</v>
      </c>
      <c r="R221" s="1100" t="s">
        <v>2198</v>
      </c>
      <c r="S221" s="1137">
        <f t="shared" si="7"/>
        <v>0</v>
      </c>
      <c r="T221" s="1138">
        <f>+'Form 2A'!D68</f>
        <v>0</v>
      </c>
    </row>
    <row r="222" spans="1:21">
      <c r="A222" s="1099" t="s">
        <v>2194</v>
      </c>
      <c r="B222" s="1099" t="s">
        <v>2195</v>
      </c>
      <c r="C222" s="1132">
        <v>540005</v>
      </c>
      <c r="D222" s="1132" t="s">
        <v>2193</v>
      </c>
      <c r="E222" s="1100" t="s">
        <v>2196</v>
      </c>
      <c r="G222" s="1099" t="s">
        <v>2012</v>
      </c>
      <c r="H222" s="1101" t="s">
        <v>2196</v>
      </c>
      <c r="I222" s="1099" t="s">
        <v>2012</v>
      </c>
      <c r="J222" s="1132" t="str">
        <f t="shared" si="8"/>
        <v>Ok</v>
      </c>
      <c r="L222" s="1102" t="s">
        <v>2011</v>
      </c>
      <c r="M222" s="1099" t="s">
        <v>2197</v>
      </c>
      <c r="N222" s="1141"/>
      <c r="O222" s="1099">
        <f>+'Form 2A'!A69</f>
        <v>0</v>
      </c>
      <c r="P222" s="1136" t="e">
        <f>VLOOKUP($O222,ICP!$A:$B,2,FALSE)</f>
        <v>#N/A</v>
      </c>
      <c r="R222" s="1100" t="s">
        <v>2198</v>
      </c>
      <c r="S222" s="1137">
        <f t="shared" si="7"/>
        <v>0</v>
      </c>
      <c r="T222" s="1138">
        <f>+'Form 2A'!D69</f>
        <v>0</v>
      </c>
    </row>
    <row r="223" spans="1:21">
      <c r="A223" s="1099" t="s">
        <v>2194</v>
      </c>
      <c r="B223" s="1099" t="s">
        <v>2195</v>
      </c>
      <c r="C223" s="1132">
        <v>540005</v>
      </c>
      <c r="D223" s="1132" t="s">
        <v>2193</v>
      </c>
      <c r="E223" s="1100" t="s">
        <v>2196</v>
      </c>
      <c r="G223" s="1099" t="s">
        <v>2012</v>
      </c>
      <c r="H223" s="1101" t="s">
        <v>2196</v>
      </c>
      <c r="I223" s="1099" t="s">
        <v>2012</v>
      </c>
      <c r="J223" s="1132" t="str">
        <f t="shared" si="8"/>
        <v>Ok</v>
      </c>
      <c r="L223" s="1102" t="s">
        <v>2011</v>
      </c>
      <c r="M223" s="1099" t="s">
        <v>2197</v>
      </c>
      <c r="N223" s="1141"/>
      <c r="O223" s="1099">
        <f>+'Form 2A'!A70</f>
        <v>0</v>
      </c>
      <c r="P223" s="1136" t="e">
        <f>VLOOKUP($O223,ICP!$A:$B,2,FALSE)</f>
        <v>#N/A</v>
      </c>
      <c r="R223" s="1100" t="s">
        <v>2198</v>
      </c>
      <c r="S223" s="1137">
        <f t="shared" si="7"/>
        <v>0</v>
      </c>
      <c r="T223" s="1138">
        <f>+'Form 2A'!D70</f>
        <v>0</v>
      </c>
    </row>
    <row r="224" spans="1:21">
      <c r="A224" s="1099" t="s">
        <v>2194</v>
      </c>
      <c r="B224" s="1099" t="s">
        <v>2195</v>
      </c>
      <c r="C224" s="1132">
        <v>540005</v>
      </c>
      <c r="D224" s="1132" t="s">
        <v>2193</v>
      </c>
      <c r="E224" s="1100" t="s">
        <v>2196</v>
      </c>
      <c r="G224" s="1099" t="s">
        <v>2012</v>
      </c>
      <c r="H224" s="1101" t="s">
        <v>2196</v>
      </c>
      <c r="I224" s="1099" t="s">
        <v>2012</v>
      </c>
      <c r="J224" s="1132" t="str">
        <f t="shared" si="8"/>
        <v>Ok</v>
      </c>
      <c r="L224" s="1102" t="s">
        <v>2011</v>
      </c>
      <c r="M224" s="1099" t="s">
        <v>2197</v>
      </c>
      <c r="N224" s="1141"/>
      <c r="O224" s="1099">
        <f>+'Form 2A'!A71</f>
        <v>0</v>
      </c>
      <c r="P224" s="1136" t="e">
        <f>VLOOKUP($O224,ICP!$A:$B,2,FALSE)</f>
        <v>#N/A</v>
      </c>
      <c r="R224" s="1100" t="s">
        <v>2198</v>
      </c>
      <c r="S224" s="1137">
        <f t="shared" si="7"/>
        <v>0</v>
      </c>
      <c r="T224" s="1138">
        <f>+'Form 2A'!D71</f>
        <v>0</v>
      </c>
    </row>
    <row r="225" spans="1:20">
      <c r="A225" s="1099" t="s">
        <v>2194</v>
      </c>
      <c r="B225" s="1099" t="s">
        <v>2195</v>
      </c>
      <c r="C225" s="1132">
        <v>540005</v>
      </c>
      <c r="D225" s="1132" t="s">
        <v>2193</v>
      </c>
      <c r="E225" s="1100" t="s">
        <v>2196</v>
      </c>
      <c r="G225" s="1099" t="s">
        <v>2012</v>
      </c>
      <c r="H225" s="1101" t="s">
        <v>2196</v>
      </c>
      <c r="I225" s="1099" t="s">
        <v>2012</v>
      </c>
      <c r="J225" s="1132" t="str">
        <f t="shared" si="8"/>
        <v>Ok</v>
      </c>
      <c r="L225" s="1102" t="s">
        <v>2011</v>
      </c>
      <c r="M225" s="1099" t="s">
        <v>2197</v>
      </c>
      <c r="N225" s="1141"/>
      <c r="O225" s="1099">
        <f>+'Form 2A'!A72</f>
        <v>0</v>
      </c>
      <c r="P225" s="1136" t="e">
        <f>VLOOKUP($O225,ICP!$A:$B,2,FALSE)</f>
        <v>#N/A</v>
      </c>
      <c r="R225" s="1100" t="s">
        <v>2198</v>
      </c>
      <c r="S225" s="1137">
        <f t="shared" si="7"/>
        <v>0</v>
      </c>
      <c r="T225" s="1138">
        <f>+'Form 2A'!D72</f>
        <v>0</v>
      </c>
    </row>
    <row r="226" spans="1:20">
      <c r="A226" s="1099" t="s">
        <v>2194</v>
      </c>
      <c r="B226" s="1099" t="s">
        <v>2195</v>
      </c>
      <c r="C226" s="1132">
        <v>540005</v>
      </c>
      <c r="D226" s="1132" t="s">
        <v>2193</v>
      </c>
      <c r="E226" s="1100" t="s">
        <v>2196</v>
      </c>
      <c r="G226" s="1099" t="s">
        <v>2012</v>
      </c>
      <c r="H226" s="1101" t="s">
        <v>2196</v>
      </c>
      <c r="I226" s="1099" t="s">
        <v>2012</v>
      </c>
      <c r="J226" s="1132" t="str">
        <f t="shared" si="8"/>
        <v>Ok</v>
      </c>
      <c r="L226" s="1102" t="s">
        <v>2011</v>
      </c>
      <c r="M226" s="1099" t="s">
        <v>2197</v>
      </c>
      <c r="N226" s="1141"/>
      <c r="O226" s="1099">
        <f>+'Form 2A'!A73</f>
        <v>0</v>
      </c>
      <c r="P226" s="1136" t="e">
        <f>VLOOKUP($O226,ICP!$A:$B,2,FALSE)</f>
        <v>#N/A</v>
      </c>
      <c r="R226" s="1100" t="s">
        <v>2198</v>
      </c>
      <c r="S226" s="1137">
        <f t="shared" si="7"/>
        <v>0</v>
      </c>
      <c r="T226" s="1138">
        <f>+'Form 2A'!D73</f>
        <v>0</v>
      </c>
    </row>
    <row r="227" spans="1:20">
      <c r="A227" s="1099" t="s">
        <v>2194</v>
      </c>
      <c r="B227" s="1099" t="s">
        <v>2195</v>
      </c>
      <c r="C227" s="1132">
        <v>540005</v>
      </c>
      <c r="D227" s="1132" t="s">
        <v>2193</v>
      </c>
      <c r="E227" s="1100" t="s">
        <v>2196</v>
      </c>
      <c r="G227" s="1099" t="s">
        <v>2012</v>
      </c>
      <c r="H227" s="1101" t="s">
        <v>2196</v>
      </c>
      <c r="I227" s="1099" t="s">
        <v>2012</v>
      </c>
      <c r="J227" s="1132" t="str">
        <f t="shared" si="8"/>
        <v>Ok</v>
      </c>
      <c r="L227" s="1102" t="s">
        <v>2011</v>
      </c>
      <c r="M227" s="1099" t="s">
        <v>2197</v>
      </c>
      <c r="N227" s="1141"/>
      <c r="O227" s="1099">
        <f>+'Form 2A'!A74</f>
        <v>0</v>
      </c>
      <c r="P227" s="1136" t="e">
        <f>VLOOKUP($O227,ICP!$A:$B,2,FALSE)</f>
        <v>#N/A</v>
      </c>
      <c r="R227" s="1100" t="s">
        <v>2198</v>
      </c>
      <c r="S227" s="1137">
        <f t="shared" si="7"/>
        <v>0</v>
      </c>
      <c r="T227" s="1138">
        <f>+'Form 2A'!D74</f>
        <v>0</v>
      </c>
    </row>
    <row r="228" spans="1:20">
      <c r="A228" s="1099" t="s">
        <v>2194</v>
      </c>
      <c r="B228" s="1099" t="s">
        <v>2195</v>
      </c>
      <c r="C228" s="1132">
        <v>540005</v>
      </c>
      <c r="D228" s="1132" t="s">
        <v>2193</v>
      </c>
      <c r="E228" s="1100" t="s">
        <v>2196</v>
      </c>
      <c r="G228" s="1099" t="s">
        <v>2012</v>
      </c>
      <c r="H228" s="1101" t="s">
        <v>2196</v>
      </c>
      <c r="I228" s="1099" t="s">
        <v>2012</v>
      </c>
      <c r="J228" s="1132" t="str">
        <f t="shared" si="8"/>
        <v>Ok</v>
      </c>
      <c r="L228" s="1102" t="s">
        <v>2011</v>
      </c>
      <c r="M228" s="1099" t="s">
        <v>2197</v>
      </c>
      <c r="N228" s="1141"/>
      <c r="O228" s="1099">
        <f>+'Form 2A'!A75</f>
        <v>0</v>
      </c>
      <c r="P228" s="1136" t="e">
        <f>VLOOKUP($O228,ICP!$A:$B,2,FALSE)</f>
        <v>#N/A</v>
      </c>
      <c r="R228" s="1100" t="s">
        <v>2198</v>
      </c>
      <c r="S228" s="1137">
        <f t="shared" si="7"/>
        <v>0</v>
      </c>
      <c r="T228" s="1138">
        <f>+'Form 2A'!D75</f>
        <v>0</v>
      </c>
    </row>
    <row r="229" spans="1:20">
      <c r="A229" s="1099" t="s">
        <v>2194</v>
      </c>
      <c r="B229" s="1099" t="s">
        <v>2195</v>
      </c>
      <c r="C229" s="1132">
        <v>540005</v>
      </c>
      <c r="D229" s="1132" t="s">
        <v>2193</v>
      </c>
      <c r="E229" s="1100" t="s">
        <v>2196</v>
      </c>
      <c r="G229" s="1099" t="s">
        <v>2012</v>
      </c>
      <c r="H229" s="1101" t="s">
        <v>2196</v>
      </c>
      <c r="I229" s="1099" t="s">
        <v>2012</v>
      </c>
      <c r="J229" s="1132" t="str">
        <f t="shared" si="8"/>
        <v>Ok</v>
      </c>
      <c r="L229" s="1102" t="s">
        <v>2011</v>
      </c>
      <c r="M229" s="1099" t="s">
        <v>2197</v>
      </c>
      <c r="N229" s="1141"/>
      <c r="O229" s="1099">
        <f>+'Form 2A'!A76</f>
        <v>0</v>
      </c>
      <c r="P229" s="1136" t="e">
        <f>VLOOKUP($O229,ICP!$A:$B,2,FALSE)</f>
        <v>#N/A</v>
      </c>
      <c r="R229" s="1100" t="s">
        <v>2198</v>
      </c>
      <c r="S229" s="1137">
        <f t="shared" si="7"/>
        <v>0</v>
      </c>
      <c r="T229" s="1138">
        <f>+'Form 2A'!D76</f>
        <v>0</v>
      </c>
    </row>
    <row r="230" spans="1:20">
      <c r="A230" s="1099" t="s">
        <v>2194</v>
      </c>
      <c r="B230" s="1099" t="s">
        <v>2195</v>
      </c>
      <c r="C230" s="1132">
        <v>540005</v>
      </c>
      <c r="D230" s="1132" t="s">
        <v>2193</v>
      </c>
      <c r="E230" s="1100" t="s">
        <v>2196</v>
      </c>
      <c r="G230" s="1099" t="s">
        <v>2012</v>
      </c>
      <c r="H230" s="1101" t="s">
        <v>2196</v>
      </c>
      <c r="I230" s="1099" t="s">
        <v>2012</v>
      </c>
      <c r="J230" s="1132" t="str">
        <f t="shared" si="8"/>
        <v>Ok</v>
      </c>
      <c r="L230" s="1102" t="s">
        <v>2011</v>
      </c>
      <c r="M230" s="1099" t="s">
        <v>2197</v>
      </c>
      <c r="N230" s="1141"/>
      <c r="O230" s="1099">
        <f>+'Form 2A'!A77</f>
        <v>0</v>
      </c>
      <c r="P230" s="1136" t="e">
        <f>VLOOKUP($O230,ICP!$A:$B,2,FALSE)</f>
        <v>#N/A</v>
      </c>
      <c r="R230" s="1100" t="s">
        <v>2198</v>
      </c>
      <c r="S230" s="1137">
        <f t="shared" si="7"/>
        <v>0</v>
      </c>
      <c r="T230" s="1138">
        <f>+'Form 2A'!D77</f>
        <v>0</v>
      </c>
    </row>
    <row r="231" spans="1:20">
      <c r="A231" s="1132" t="s">
        <v>2199</v>
      </c>
      <c r="B231" s="1099">
        <v>550000</v>
      </c>
      <c r="C231" s="1132">
        <v>550005</v>
      </c>
      <c r="D231" s="1132" t="s">
        <v>2200</v>
      </c>
      <c r="E231" s="1100">
        <v>550010</v>
      </c>
      <c r="G231" s="1099" t="s">
        <v>5</v>
      </c>
      <c r="H231" s="1101">
        <v>550010</v>
      </c>
      <c r="I231" s="1099" t="s">
        <v>5</v>
      </c>
      <c r="J231" s="1132" t="str">
        <f t="shared" si="8"/>
        <v>Ok</v>
      </c>
      <c r="L231" s="1140">
        <v>550010</v>
      </c>
      <c r="M231" s="1099" t="s">
        <v>5</v>
      </c>
      <c r="N231" s="1141"/>
      <c r="O231" s="1142"/>
      <c r="P231" s="1143"/>
      <c r="Q231" s="1144"/>
      <c r="R231" s="1100" t="s">
        <v>2173</v>
      </c>
      <c r="S231" s="1137">
        <f t="shared" si="7"/>
        <v>1339052.8400000003</v>
      </c>
      <c r="T231" s="1138">
        <f>+'Form 2A'!C19</f>
        <v>1339.0528400000003</v>
      </c>
    </row>
    <row r="232" spans="1:20">
      <c r="A232" s="1132" t="s">
        <v>2201</v>
      </c>
      <c r="B232" s="1099" t="s">
        <v>2202</v>
      </c>
      <c r="C232" s="1132">
        <v>550005</v>
      </c>
      <c r="D232" s="1132" t="s">
        <v>2200</v>
      </c>
      <c r="E232" s="1100" t="s">
        <v>2203</v>
      </c>
      <c r="G232" s="1099" t="s">
        <v>2019</v>
      </c>
      <c r="H232" s="1101" t="s">
        <v>2203</v>
      </c>
      <c r="I232" s="1099" t="s">
        <v>2019</v>
      </c>
      <c r="J232" s="1132" t="str">
        <f t="shared" si="8"/>
        <v>Ok</v>
      </c>
      <c r="L232" s="1102" t="s">
        <v>2018</v>
      </c>
      <c r="M232" s="1099" t="s">
        <v>2204</v>
      </c>
      <c r="N232" s="1141"/>
      <c r="O232" s="1099" t="str">
        <f>+'Form 2A'!A58</f>
        <v>AG209_Ontario Electricity Financial Corporation</v>
      </c>
      <c r="P232" s="1136" t="str">
        <f>VLOOKUP($O232,ICP!$A:$B,2,FALSE)</f>
        <v>209</v>
      </c>
      <c r="R232" s="1100" t="s">
        <v>2205</v>
      </c>
      <c r="S232" s="1137">
        <f t="shared" si="7"/>
        <v>0</v>
      </c>
      <c r="T232" s="1138">
        <f>+'Form 2A'!G58</f>
        <v>0</v>
      </c>
    </row>
    <row r="233" spans="1:20">
      <c r="A233" s="1132" t="s">
        <v>2201</v>
      </c>
      <c r="B233" s="1099" t="s">
        <v>2202</v>
      </c>
      <c r="C233" s="1132">
        <v>550005</v>
      </c>
      <c r="D233" s="1132" t="s">
        <v>2200</v>
      </c>
      <c r="E233" s="1100" t="s">
        <v>2203</v>
      </c>
      <c r="G233" s="1099" t="s">
        <v>2019</v>
      </c>
      <c r="H233" s="1101" t="s">
        <v>2203</v>
      </c>
      <c r="I233" s="1099" t="s">
        <v>2019</v>
      </c>
      <c r="J233" s="1132" t="str">
        <f t="shared" si="8"/>
        <v>Ok</v>
      </c>
      <c r="L233" s="1102" t="s">
        <v>2018</v>
      </c>
      <c r="M233" s="1099" t="s">
        <v>2204</v>
      </c>
      <c r="N233" s="1141"/>
      <c r="O233" s="1099" t="str">
        <f>+'Form 2A'!A59</f>
        <v>AG220_Ontario Energy Board</v>
      </c>
      <c r="P233" s="1136" t="str">
        <f>VLOOKUP($O233,ICP!$A:$B,2,FALSE)</f>
        <v>220</v>
      </c>
      <c r="R233" s="1100" t="s">
        <v>2205</v>
      </c>
      <c r="S233" s="1137">
        <f t="shared" si="7"/>
        <v>0</v>
      </c>
      <c r="T233" s="1138">
        <f>+'Form 2A'!G59</f>
        <v>0</v>
      </c>
    </row>
    <row r="234" spans="1:20">
      <c r="A234" s="1132" t="s">
        <v>2201</v>
      </c>
      <c r="B234" s="1099" t="s">
        <v>2202</v>
      </c>
      <c r="C234" s="1132">
        <v>550005</v>
      </c>
      <c r="D234" s="1132" t="s">
        <v>2200</v>
      </c>
      <c r="E234" s="1100" t="s">
        <v>2203</v>
      </c>
      <c r="G234" s="1099" t="s">
        <v>2019</v>
      </c>
      <c r="H234" s="1101" t="s">
        <v>2203</v>
      </c>
      <c r="I234" s="1099" t="s">
        <v>2019</v>
      </c>
      <c r="J234" s="1132" t="str">
        <f t="shared" si="8"/>
        <v>Ok</v>
      </c>
      <c r="L234" s="1102" t="s">
        <v>2018</v>
      </c>
      <c r="M234" s="1099" t="s">
        <v>2204</v>
      </c>
      <c r="N234" s="1141"/>
      <c r="O234" s="1099" t="str">
        <f>+'Form 2A'!A60</f>
        <v>AG303_Hydro One Inc.</v>
      </c>
      <c r="P234" s="1136" t="str">
        <f>VLOOKUP($O234,ICP!$A:$B,2,FALSE)</f>
        <v>303</v>
      </c>
      <c r="R234" s="1100" t="s">
        <v>2205</v>
      </c>
      <c r="S234" s="1137">
        <f t="shared" si="7"/>
        <v>0</v>
      </c>
      <c r="T234" s="1138">
        <f>+'Form 2A'!G60</f>
        <v>0</v>
      </c>
    </row>
    <row r="235" spans="1:20">
      <c r="A235" s="1132" t="s">
        <v>2201</v>
      </c>
      <c r="B235" s="1099" t="s">
        <v>2202</v>
      </c>
      <c r="C235" s="1132">
        <v>550005</v>
      </c>
      <c r="D235" s="1132" t="s">
        <v>2200</v>
      </c>
      <c r="E235" s="1100" t="s">
        <v>2203</v>
      </c>
      <c r="G235" s="1099" t="s">
        <v>2019</v>
      </c>
      <c r="H235" s="1101" t="s">
        <v>2203</v>
      </c>
      <c r="I235" s="1099" t="s">
        <v>2019</v>
      </c>
      <c r="J235" s="1132" t="str">
        <f t="shared" si="8"/>
        <v>Ok</v>
      </c>
      <c r="L235" s="1102" t="s">
        <v>2018</v>
      </c>
      <c r="M235" s="1099" t="s">
        <v>2204</v>
      </c>
      <c r="N235" s="1141"/>
      <c r="O235" s="1099">
        <f>+'Form 2A'!A61</f>
        <v>0</v>
      </c>
      <c r="P235" s="1136" t="e">
        <f>VLOOKUP($O235,ICP!$A:$B,2,FALSE)</f>
        <v>#N/A</v>
      </c>
      <c r="R235" s="1100" t="s">
        <v>2205</v>
      </c>
      <c r="S235" s="1137">
        <f t="shared" si="7"/>
        <v>0</v>
      </c>
      <c r="T235" s="1138">
        <f>+'Form 2A'!G61</f>
        <v>0</v>
      </c>
    </row>
    <row r="236" spans="1:20">
      <c r="A236" s="1132" t="s">
        <v>2201</v>
      </c>
      <c r="B236" s="1099" t="s">
        <v>2202</v>
      </c>
      <c r="C236" s="1132">
        <v>550005</v>
      </c>
      <c r="D236" s="1132" t="s">
        <v>2200</v>
      </c>
      <c r="E236" s="1100" t="s">
        <v>2203</v>
      </c>
      <c r="G236" s="1099" t="s">
        <v>2019</v>
      </c>
      <c r="H236" s="1101" t="s">
        <v>2203</v>
      </c>
      <c r="I236" s="1099" t="s">
        <v>2019</v>
      </c>
      <c r="J236" s="1132" t="str">
        <f t="shared" si="8"/>
        <v>Ok</v>
      </c>
      <c r="L236" s="1102" t="s">
        <v>2018</v>
      </c>
      <c r="M236" s="1099" t="s">
        <v>2204</v>
      </c>
      <c r="N236" s="1141"/>
      <c r="O236" s="1099">
        <f>+'Form 2A'!A62</f>
        <v>0</v>
      </c>
      <c r="P236" s="1136" t="e">
        <f>VLOOKUP($O236,ICP!$A:$B,2,FALSE)</f>
        <v>#N/A</v>
      </c>
      <c r="R236" s="1100" t="s">
        <v>2205</v>
      </c>
      <c r="S236" s="1137">
        <f t="shared" si="7"/>
        <v>0</v>
      </c>
      <c r="T236" s="1138">
        <f>+'Form 2A'!G62</f>
        <v>0</v>
      </c>
    </row>
    <row r="237" spans="1:20">
      <c r="A237" s="1132" t="s">
        <v>2201</v>
      </c>
      <c r="B237" s="1099" t="s">
        <v>2202</v>
      </c>
      <c r="C237" s="1132">
        <v>550005</v>
      </c>
      <c r="D237" s="1132" t="s">
        <v>2200</v>
      </c>
      <c r="E237" s="1100" t="s">
        <v>2203</v>
      </c>
      <c r="G237" s="1099" t="s">
        <v>2019</v>
      </c>
      <c r="H237" s="1101" t="s">
        <v>2203</v>
      </c>
      <c r="I237" s="1099" t="s">
        <v>2019</v>
      </c>
      <c r="J237" s="1132" t="str">
        <f t="shared" si="8"/>
        <v>Ok</v>
      </c>
      <c r="L237" s="1102" t="s">
        <v>2018</v>
      </c>
      <c r="M237" s="1099" t="s">
        <v>2204</v>
      </c>
      <c r="N237" s="1141"/>
      <c r="O237" s="1099">
        <f>+'Form 2A'!A63</f>
        <v>0</v>
      </c>
      <c r="P237" s="1136" t="e">
        <f>VLOOKUP($O237,ICP!$A:$B,2,FALSE)</f>
        <v>#N/A</v>
      </c>
      <c r="R237" s="1100" t="s">
        <v>2205</v>
      </c>
      <c r="S237" s="1137">
        <f t="shared" si="7"/>
        <v>0</v>
      </c>
      <c r="T237" s="1138">
        <f>+'Form 2A'!G63</f>
        <v>0</v>
      </c>
    </row>
    <row r="238" spans="1:20">
      <c r="A238" s="1132" t="s">
        <v>2201</v>
      </c>
      <c r="B238" s="1099" t="s">
        <v>2202</v>
      </c>
      <c r="C238" s="1132">
        <v>550005</v>
      </c>
      <c r="D238" s="1132" t="s">
        <v>2200</v>
      </c>
      <c r="E238" s="1100" t="s">
        <v>2203</v>
      </c>
      <c r="G238" s="1099" t="s">
        <v>2019</v>
      </c>
      <c r="H238" s="1101" t="s">
        <v>2203</v>
      </c>
      <c r="I238" s="1099" t="s">
        <v>2019</v>
      </c>
      <c r="J238" s="1132" t="str">
        <f t="shared" si="8"/>
        <v>Ok</v>
      </c>
      <c r="L238" s="1102" t="s">
        <v>2018</v>
      </c>
      <c r="M238" s="1099" t="s">
        <v>2204</v>
      </c>
      <c r="N238" s="1141"/>
      <c r="O238" s="1099">
        <f>+'Form 2A'!A64</f>
        <v>0</v>
      </c>
      <c r="P238" s="1136" t="e">
        <f>VLOOKUP($O238,ICP!$A:$B,2,FALSE)</f>
        <v>#N/A</v>
      </c>
      <c r="R238" s="1100" t="s">
        <v>2205</v>
      </c>
      <c r="S238" s="1137">
        <f t="shared" si="7"/>
        <v>0</v>
      </c>
      <c r="T238" s="1138">
        <f>+'Form 2A'!G64</f>
        <v>0</v>
      </c>
    </row>
    <row r="239" spans="1:20">
      <c r="A239" s="1132" t="s">
        <v>2201</v>
      </c>
      <c r="B239" s="1099" t="s">
        <v>2202</v>
      </c>
      <c r="C239" s="1132">
        <v>550005</v>
      </c>
      <c r="D239" s="1132" t="s">
        <v>2200</v>
      </c>
      <c r="E239" s="1100" t="s">
        <v>2203</v>
      </c>
      <c r="G239" s="1099" t="s">
        <v>2019</v>
      </c>
      <c r="H239" s="1101" t="s">
        <v>2203</v>
      </c>
      <c r="I239" s="1099" t="s">
        <v>2019</v>
      </c>
      <c r="J239" s="1132" t="str">
        <f t="shared" si="8"/>
        <v>Ok</v>
      </c>
      <c r="L239" s="1102" t="s">
        <v>2018</v>
      </c>
      <c r="M239" s="1099" t="s">
        <v>2204</v>
      </c>
      <c r="N239" s="1141"/>
      <c r="O239" s="1099">
        <f>+'Form 2A'!A65</f>
        <v>0</v>
      </c>
      <c r="P239" s="1136" t="e">
        <f>VLOOKUP($O239,ICP!$A:$B,2,FALSE)</f>
        <v>#N/A</v>
      </c>
      <c r="R239" s="1100" t="s">
        <v>2205</v>
      </c>
      <c r="S239" s="1137">
        <f t="shared" si="7"/>
        <v>0</v>
      </c>
      <c r="T239" s="1138">
        <f>+'Form 2A'!G65</f>
        <v>0</v>
      </c>
    </row>
    <row r="240" spans="1:20">
      <c r="A240" s="1132" t="s">
        <v>2201</v>
      </c>
      <c r="B240" s="1099" t="s">
        <v>2202</v>
      </c>
      <c r="C240" s="1132">
        <v>550005</v>
      </c>
      <c r="D240" s="1132" t="s">
        <v>2200</v>
      </c>
      <c r="E240" s="1100" t="s">
        <v>2203</v>
      </c>
      <c r="G240" s="1099" t="s">
        <v>2019</v>
      </c>
      <c r="H240" s="1101" t="s">
        <v>2203</v>
      </c>
      <c r="I240" s="1099" t="s">
        <v>2019</v>
      </c>
      <c r="J240" s="1132" t="str">
        <f t="shared" si="8"/>
        <v>Ok</v>
      </c>
      <c r="L240" s="1102" t="s">
        <v>2018</v>
      </c>
      <c r="M240" s="1099" t="s">
        <v>2204</v>
      </c>
      <c r="N240" s="1141"/>
      <c r="O240" s="1099">
        <f>+'Form 2A'!A66</f>
        <v>0</v>
      </c>
      <c r="P240" s="1136" t="e">
        <f>VLOOKUP($O240,ICP!$A:$B,2,FALSE)</f>
        <v>#N/A</v>
      </c>
      <c r="R240" s="1100" t="s">
        <v>2205</v>
      </c>
      <c r="S240" s="1137">
        <f t="shared" si="7"/>
        <v>0</v>
      </c>
      <c r="T240" s="1138">
        <f>+'Form 2A'!G66</f>
        <v>0</v>
      </c>
    </row>
    <row r="241" spans="1:20">
      <c r="A241" s="1132" t="s">
        <v>2201</v>
      </c>
      <c r="B241" s="1099" t="s">
        <v>2202</v>
      </c>
      <c r="C241" s="1132">
        <v>550005</v>
      </c>
      <c r="D241" s="1132" t="s">
        <v>2200</v>
      </c>
      <c r="E241" s="1100" t="s">
        <v>2203</v>
      </c>
      <c r="G241" s="1099" t="s">
        <v>2019</v>
      </c>
      <c r="H241" s="1101" t="s">
        <v>2203</v>
      </c>
      <c r="I241" s="1099" t="s">
        <v>2019</v>
      </c>
      <c r="J241" s="1132" t="str">
        <f t="shared" si="8"/>
        <v>Ok</v>
      </c>
      <c r="L241" s="1102" t="s">
        <v>2018</v>
      </c>
      <c r="M241" s="1099" t="s">
        <v>2204</v>
      </c>
      <c r="N241" s="1141"/>
      <c r="O241" s="1099">
        <f>+'Form 2A'!A67</f>
        <v>0</v>
      </c>
      <c r="P241" s="1136" t="e">
        <f>VLOOKUP($O241,ICP!$A:$B,2,FALSE)</f>
        <v>#N/A</v>
      </c>
      <c r="R241" s="1100" t="s">
        <v>2205</v>
      </c>
      <c r="S241" s="1137">
        <f t="shared" si="7"/>
        <v>0</v>
      </c>
      <c r="T241" s="1138">
        <f>+'Form 2A'!G67</f>
        <v>0</v>
      </c>
    </row>
    <row r="242" spans="1:20">
      <c r="A242" s="1132" t="s">
        <v>2201</v>
      </c>
      <c r="B242" s="1099" t="s">
        <v>2202</v>
      </c>
      <c r="C242" s="1132">
        <v>550005</v>
      </c>
      <c r="D242" s="1132" t="s">
        <v>2200</v>
      </c>
      <c r="E242" s="1100" t="s">
        <v>2203</v>
      </c>
      <c r="G242" s="1099" t="s">
        <v>2019</v>
      </c>
      <c r="H242" s="1101" t="s">
        <v>2203</v>
      </c>
      <c r="I242" s="1099" t="s">
        <v>2019</v>
      </c>
      <c r="J242" s="1132" t="str">
        <f t="shared" si="8"/>
        <v>Ok</v>
      </c>
      <c r="L242" s="1102" t="s">
        <v>2018</v>
      </c>
      <c r="M242" s="1099" t="s">
        <v>2204</v>
      </c>
      <c r="N242" s="1141"/>
      <c r="O242" s="1099">
        <f>+'Form 2A'!A68</f>
        <v>0</v>
      </c>
      <c r="P242" s="1136" t="e">
        <f>VLOOKUP($O242,ICP!$A:$B,2,FALSE)</f>
        <v>#N/A</v>
      </c>
      <c r="R242" s="1100" t="s">
        <v>2205</v>
      </c>
      <c r="S242" s="1137">
        <f t="shared" si="7"/>
        <v>0</v>
      </c>
      <c r="T242" s="1138">
        <f>+'Form 2A'!G68</f>
        <v>0</v>
      </c>
    </row>
    <row r="243" spans="1:20">
      <c r="A243" s="1132" t="s">
        <v>2201</v>
      </c>
      <c r="B243" s="1099" t="s">
        <v>2202</v>
      </c>
      <c r="C243" s="1132">
        <v>550005</v>
      </c>
      <c r="D243" s="1132" t="s">
        <v>2200</v>
      </c>
      <c r="E243" s="1100" t="s">
        <v>2203</v>
      </c>
      <c r="G243" s="1099" t="s">
        <v>2019</v>
      </c>
      <c r="H243" s="1101" t="s">
        <v>2203</v>
      </c>
      <c r="I243" s="1099" t="s">
        <v>2019</v>
      </c>
      <c r="J243" s="1132" t="str">
        <f t="shared" si="8"/>
        <v>Ok</v>
      </c>
      <c r="L243" s="1102" t="s">
        <v>2018</v>
      </c>
      <c r="M243" s="1099" t="s">
        <v>2204</v>
      </c>
      <c r="N243" s="1141"/>
      <c r="O243" s="1099">
        <f>+'Form 2A'!A69</f>
        <v>0</v>
      </c>
      <c r="P243" s="1136" t="e">
        <f>VLOOKUP($O243,ICP!$A:$B,2,FALSE)</f>
        <v>#N/A</v>
      </c>
      <c r="R243" s="1100" t="s">
        <v>2205</v>
      </c>
      <c r="S243" s="1137">
        <f t="shared" si="7"/>
        <v>0</v>
      </c>
      <c r="T243" s="1138">
        <f>+'Form 2A'!G69</f>
        <v>0</v>
      </c>
    </row>
    <row r="244" spans="1:20">
      <c r="A244" s="1132" t="s">
        <v>2201</v>
      </c>
      <c r="B244" s="1099" t="s">
        <v>2202</v>
      </c>
      <c r="C244" s="1132">
        <v>550005</v>
      </c>
      <c r="D244" s="1132" t="s">
        <v>2200</v>
      </c>
      <c r="E244" s="1100" t="s">
        <v>2203</v>
      </c>
      <c r="G244" s="1099" t="s">
        <v>2019</v>
      </c>
      <c r="H244" s="1101" t="s">
        <v>2203</v>
      </c>
      <c r="I244" s="1099" t="s">
        <v>2019</v>
      </c>
      <c r="J244" s="1132" t="str">
        <f t="shared" si="8"/>
        <v>Ok</v>
      </c>
      <c r="L244" s="1102" t="s">
        <v>2018</v>
      </c>
      <c r="M244" s="1099" t="s">
        <v>2204</v>
      </c>
      <c r="N244" s="1141"/>
      <c r="O244" s="1099">
        <f>+'Form 2A'!A70</f>
        <v>0</v>
      </c>
      <c r="P244" s="1136" t="e">
        <f>VLOOKUP($O244,ICP!$A:$B,2,FALSE)</f>
        <v>#N/A</v>
      </c>
      <c r="R244" s="1100" t="s">
        <v>2205</v>
      </c>
      <c r="S244" s="1137">
        <f t="shared" si="7"/>
        <v>0</v>
      </c>
      <c r="T244" s="1138">
        <f>+'Form 2A'!G70</f>
        <v>0</v>
      </c>
    </row>
    <row r="245" spans="1:20">
      <c r="A245" s="1132" t="s">
        <v>2201</v>
      </c>
      <c r="B245" s="1099" t="s">
        <v>2202</v>
      </c>
      <c r="C245" s="1132">
        <v>550005</v>
      </c>
      <c r="D245" s="1132" t="s">
        <v>2200</v>
      </c>
      <c r="E245" s="1100" t="s">
        <v>2203</v>
      </c>
      <c r="G245" s="1099" t="s">
        <v>2019</v>
      </c>
      <c r="H245" s="1101" t="s">
        <v>2203</v>
      </c>
      <c r="I245" s="1099" t="s">
        <v>2019</v>
      </c>
      <c r="J245" s="1132" t="str">
        <f t="shared" si="8"/>
        <v>Ok</v>
      </c>
      <c r="L245" s="1102" t="s">
        <v>2018</v>
      </c>
      <c r="M245" s="1099" t="s">
        <v>2204</v>
      </c>
      <c r="N245" s="1141"/>
      <c r="O245" s="1099">
        <f>+'Form 2A'!A71</f>
        <v>0</v>
      </c>
      <c r="P245" s="1136" t="e">
        <f>VLOOKUP($O245,ICP!$A:$B,2,FALSE)</f>
        <v>#N/A</v>
      </c>
      <c r="R245" s="1100" t="s">
        <v>2205</v>
      </c>
      <c r="S245" s="1137">
        <f t="shared" si="7"/>
        <v>0</v>
      </c>
      <c r="T245" s="1138">
        <f>+'Form 2A'!G71</f>
        <v>0</v>
      </c>
    </row>
    <row r="246" spans="1:20">
      <c r="A246" s="1132" t="s">
        <v>2201</v>
      </c>
      <c r="B246" s="1099" t="s">
        <v>2202</v>
      </c>
      <c r="C246" s="1132">
        <v>550005</v>
      </c>
      <c r="D246" s="1132" t="s">
        <v>2200</v>
      </c>
      <c r="E246" s="1100" t="s">
        <v>2203</v>
      </c>
      <c r="G246" s="1099" t="s">
        <v>2019</v>
      </c>
      <c r="H246" s="1101" t="s">
        <v>2203</v>
      </c>
      <c r="I246" s="1099" t="s">
        <v>2019</v>
      </c>
      <c r="J246" s="1132" t="str">
        <f t="shared" si="8"/>
        <v>Ok</v>
      </c>
      <c r="L246" s="1102" t="s">
        <v>2018</v>
      </c>
      <c r="M246" s="1099" t="s">
        <v>2204</v>
      </c>
      <c r="N246" s="1141"/>
      <c r="O246" s="1099">
        <f>+'Form 2A'!A72</f>
        <v>0</v>
      </c>
      <c r="P246" s="1136" t="e">
        <f>VLOOKUP($O246,ICP!$A:$B,2,FALSE)</f>
        <v>#N/A</v>
      </c>
      <c r="R246" s="1100" t="s">
        <v>2205</v>
      </c>
      <c r="S246" s="1137">
        <f t="shared" si="7"/>
        <v>0</v>
      </c>
      <c r="T246" s="1138">
        <f>+'Form 2A'!G72</f>
        <v>0</v>
      </c>
    </row>
    <row r="247" spans="1:20">
      <c r="A247" s="1132" t="s">
        <v>2201</v>
      </c>
      <c r="B247" s="1099" t="s">
        <v>2202</v>
      </c>
      <c r="C247" s="1132">
        <v>550005</v>
      </c>
      <c r="D247" s="1132" t="s">
        <v>2200</v>
      </c>
      <c r="E247" s="1100" t="s">
        <v>2203</v>
      </c>
      <c r="G247" s="1099" t="s">
        <v>2019</v>
      </c>
      <c r="H247" s="1101" t="s">
        <v>2203</v>
      </c>
      <c r="I247" s="1099" t="s">
        <v>2019</v>
      </c>
      <c r="J247" s="1132" t="str">
        <f t="shared" si="8"/>
        <v>Ok</v>
      </c>
      <c r="L247" s="1102" t="s">
        <v>2018</v>
      </c>
      <c r="M247" s="1099" t="s">
        <v>2204</v>
      </c>
      <c r="N247" s="1141"/>
      <c r="O247" s="1099">
        <f>+'Form 2A'!A73</f>
        <v>0</v>
      </c>
      <c r="P247" s="1136" t="e">
        <f>VLOOKUP($O247,ICP!$A:$B,2,FALSE)</f>
        <v>#N/A</v>
      </c>
      <c r="R247" s="1100" t="s">
        <v>2205</v>
      </c>
      <c r="S247" s="1137">
        <f t="shared" si="7"/>
        <v>0</v>
      </c>
      <c r="T247" s="1138">
        <f>+'Form 2A'!G73</f>
        <v>0</v>
      </c>
    </row>
    <row r="248" spans="1:20">
      <c r="A248" s="1132" t="s">
        <v>2201</v>
      </c>
      <c r="B248" s="1099" t="s">
        <v>2202</v>
      </c>
      <c r="C248" s="1132">
        <v>550005</v>
      </c>
      <c r="D248" s="1132" t="s">
        <v>2200</v>
      </c>
      <c r="E248" s="1100" t="s">
        <v>2203</v>
      </c>
      <c r="G248" s="1099" t="s">
        <v>2019</v>
      </c>
      <c r="H248" s="1101" t="s">
        <v>2203</v>
      </c>
      <c r="I248" s="1099" t="s">
        <v>2019</v>
      </c>
      <c r="J248" s="1132" t="str">
        <f t="shared" si="8"/>
        <v>Ok</v>
      </c>
      <c r="L248" s="1102" t="s">
        <v>2018</v>
      </c>
      <c r="M248" s="1099" t="s">
        <v>2204</v>
      </c>
      <c r="N248" s="1141"/>
      <c r="O248" s="1099">
        <f>+'Form 2A'!A74</f>
        <v>0</v>
      </c>
      <c r="P248" s="1136" t="e">
        <f>VLOOKUP($O248,ICP!$A:$B,2,FALSE)</f>
        <v>#N/A</v>
      </c>
      <c r="R248" s="1100" t="s">
        <v>2205</v>
      </c>
      <c r="S248" s="1137">
        <f t="shared" si="7"/>
        <v>0</v>
      </c>
      <c r="T248" s="1138">
        <f>+'Form 2A'!G74</f>
        <v>0</v>
      </c>
    </row>
    <row r="249" spans="1:20">
      <c r="A249" s="1132" t="s">
        <v>2201</v>
      </c>
      <c r="B249" s="1099" t="s">
        <v>2202</v>
      </c>
      <c r="C249" s="1132">
        <v>550005</v>
      </c>
      <c r="D249" s="1132" t="s">
        <v>2200</v>
      </c>
      <c r="E249" s="1100" t="s">
        <v>2203</v>
      </c>
      <c r="G249" s="1099" t="s">
        <v>2019</v>
      </c>
      <c r="H249" s="1101" t="s">
        <v>2203</v>
      </c>
      <c r="I249" s="1099" t="s">
        <v>2019</v>
      </c>
      <c r="J249" s="1132" t="str">
        <f t="shared" si="8"/>
        <v>Ok</v>
      </c>
      <c r="L249" s="1102" t="s">
        <v>2018</v>
      </c>
      <c r="M249" s="1099" t="s">
        <v>2204</v>
      </c>
      <c r="N249" s="1141"/>
      <c r="O249" s="1099">
        <f>+'Form 2A'!A75</f>
        <v>0</v>
      </c>
      <c r="P249" s="1136" t="e">
        <f>VLOOKUP($O249,ICP!$A:$B,2,FALSE)</f>
        <v>#N/A</v>
      </c>
      <c r="R249" s="1100" t="s">
        <v>2205</v>
      </c>
      <c r="S249" s="1137">
        <f t="shared" si="7"/>
        <v>0</v>
      </c>
      <c r="T249" s="1138">
        <f>+'Form 2A'!G75</f>
        <v>0</v>
      </c>
    </row>
    <row r="250" spans="1:20">
      <c r="A250" s="1132" t="s">
        <v>2201</v>
      </c>
      <c r="B250" s="1099" t="s">
        <v>2202</v>
      </c>
      <c r="C250" s="1132">
        <v>550005</v>
      </c>
      <c r="D250" s="1132" t="s">
        <v>2200</v>
      </c>
      <c r="E250" s="1100" t="s">
        <v>2203</v>
      </c>
      <c r="G250" s="1099" t="s">
        <v>2019</v>
      </c>
      <c r="H250" s="1101" t="s">
        <v>2203</v>
      </c>
      <c r="I250" s="1099" t="s">
        <v>2019</v>
      </c>
      <c r="J250" s="1132" t="str">
        <f t="shared" si="8"/>
        <v>Ok</v>
      </c>
      <c r="L250" s="1102" t="s">
        <v>2018</v>
      </c>
      <c r="M250" s="1099" t="s">
        <v>2204</v>
      </c>
      <c r="N250" s="1141"/>
      <c r="O250" s="1099">
        <f>+'Form 2A'!A76</f>
        <v>0</v>
      </c>
      <c r="P250" s="1136" t="e">
        <f>VLOOKUP($O250,ICP!$A:$B,2,FALSE)</f>
        <v>#N/A</v>
      </c>
      <c r="R250" s="1100" t="s">
        <v>2205</v>
      </c>
      <c r="S250" s="1137">
        <f t="shared" si="7"/>
        <v>0</v>
      </c>
      <c r="T250" s="1138">
        <f>+'Form 2A'!G76</f>
        <v>0</v>
      </c>
    </row>
    <row r="251" spans="1:20">
      <c r="A251" s="1132" t="s">
        <v>2201</v>
      </c>
      <c r="B251" s="1099" t="s">
        <v>2202</v>
      </c>
      <c r="C251" s="1132">
        <v>550005</v>
      </c>
      <c r="D251" s="1132" t="s">
        <v>2200</v>
      </c>
      <c r="E251" s="1100" t="s">
        <v>2203</v>
      </c>
      <c r="G251" s="1099" t="s">
        <v>2019</v>
      </c>
      <c r="H251" s="1101" t="s">
        <v>2203</v>
      </c>
      <c r="I251" s="1099" t="s">
        <v>2019</v>
      </c>
      <c r="J251" s="1132" t="str">
        <f t="shared" si="8"/>
        <v>Ok</v>
      </c>
      <c r="L251" s="1102" t="s">
        <v>2018</v>
      </c>
      <c r="M251" s="1099" t="s">
        <v>2204</v>
      </c>
      <c r="N251" s="1141"/>
      <c r="O251" s="1099">
        <f>+'Form 2A'!A77</f>
        <v>0</v>
      </c>
      <c r="P251" s="1136" t="e">
        <f>VLOOKUP($O251,ICP!$A:$B,2,FALSE)</f>
        <v>#N/A</v>
      </c>
      <c r="R251" s="1100" t="s">
        <v>2205</v>
      </c>
      <c r="S251" s="1137">
        <f t="shared" si="7"/>
        <v>0</v>
      </c>
      <c r="T251" s="1138">
        <f>+'Form 2A'!G77</f>
        <v>0</v>
      </c>
    </row>
    <row r="252" spans="1:20">
      <c r="A252" s="1099" t="s">
        <v>76</v>
      </c>
      <c r="B252" s="1099">
        <v>584510</v>
      </c>
      <c r="C252" s="1132">
        <v>584005</v>
      </c>
      <c r="D252" s="1132" t="s">
        <v>2206</v>
      </c>
      <c r="E252" s="1100">
        <v>580010</v>
      </c>
      <c r="G252" s="1099" t="s">
        <v>2044</v>
      </c>
      <c r="H252" s="1101">
        <v>580010</v>
      </c>
      <c r="I252" s="1102" t="s">
        <v>2044</v>
      </c>
      <c r="J252" s="1132" t="str">
        <f t="shared" si="8"/>
        <v>Ok</v>
      </c>
      <c r="L252" s="1140">
        <v>580010</v>
      </c>
      <c r="M252" s="1102" t="s">
        <v>2044</v>
      </c>
      <c r="N252" s="1141"/>
      <c r="O252" s="1142"/>
      <c r="P252" s="1143"/>
      <c r="Q252" s="1144"/>
      <c r="R252" s="1100" t="s">
        <v>2162</v>
      </c>
      <c r="S252" s="1137">
        <f t="shared" si="7"/>
        <v>20901080.259999994</v>
      </c>
      <c r="T252" s="1138">
        <f>+'Form 2D'!I19</f>
        <v>20901.080259999995</v>
      </c>
    </row>
    <row r="253" spans="1:20">
      <c r="A253" s="1099" t="s">
        <v>2207</v>
      </c>
      <c r="B253" s="1099">
        <v>570000</v>
      </c>
      <c r="C253" s="1132">
        <v>570005</v>
      </c>
      <c r="D253" s="1132" t="s">
        <v>2208</v>
      </c>
      <c r="E253" s="1100">
        <v>570010</v>
      </c>
      <c r="G253" s="1099" t="s">
        <v>2209</v>
      </c>
      <c r="H253" s="1101">
        <v>570010</v>
      </c>
      <c r="I253" s="1099" t="s">
        <v>2209</v>
      </c>
      <c r="J253" s="1132" t="str">
        <f t="shared" si="8"/>
        <v>Ok</v>
      </c>
      <c r="L253" s="1140">
        <v>570010</v>
      </c>
      <c r="M253" s="1099" t="s">
        <v>2032</v>
      </c>
      <c r="N253" s="1141"/>
      <c r="O253" s="1142"/>
      <c r="P253" s="1143"/>
      <c r="Q253" s="1144"/>
      <c r="R253" s="1139" t="s">
        <v>2173</v>
      </c>
      <c r="S253" s="1137">
        <f t="shared" si="7"/>
        <v>0</v>
      </c>
      <c r="T253" s="1138">
        <f>+'Form 2A'!C23</f>
        <v>0</v>
      </c>
    </row>
    <row r="254" spans="1:20">
      <c r="A254" s="1099" t="s">
        <v>2210</v>
      </c>
      <c r="B254" s="1099" t="s">
        <v>2211</v>
      </c>
      <c r="C254" s="1132">
        <v>570005</v>
      </c>
      <c r="D254" s="1132" t="s">
        <v>2208</v>
      </c>
      <c r="E254" s="1100" t="s">
        <v>2212</v>
      </c>
      <c r="G254" s="1132" t="s">
        <v>2213</v>
      </c>
      <c r="H254" s="1150" t="s">
        <v>2212</v>
      </c>
      <c r="I254" s="1132" t="s">
        <v>2213</v>
      </c>
      <c r="J254" s="1132" t="str">
        <f t="shared" si="8"/>
        <v>Ok</v>
      </c>
      <c r="K254" s="1099" t="s">
        <v>2214</v>
      </c>
      <c r="L254" s="1099" t="s">
        <v>2033</v>
      </c>
      <c r="M254" s="1132" t="s">
        <v>2215</v>
      </c>
      <c r="N254" s="1164"/>
      <c r="O254" s="1099" t="str">
        <f>+'Form 2A'!A58</f>
        <v>AG209_Ontario Electricity Financial Corporation</v>
      </c>
      <c r="P254" s="1136" t="str">
        <f>VLOOKUP($O254,ICP!$A:$B,2,FALSE)</f>
        <v>209</v>
      </c>
      <c r="R254" s="1100" t="s">
        <v>2216</v>
      </c>
      <c r="S254" s="1137">
        <f t="shared" si="7"/>
        <v>0</v>
      </c>
      <c r="T254" s="1138">
        <f>+'Form 2A'!E58</f>
        <v>0</v>
      </c>
    </row>
    <row r="255" spans="1:20">
      <c r="A255" s="1099" t="s">
        <v>2210</v>
      </c>
      <c r="B255" s="1099" t="s">
        <v>2211</v>
      </c>
      <c r="C255" s="1132">
        <v>570005</v>
      </c>
      <c r="D255" s="1132" t="s">
        <v>2208</v>
      </c>
      <c r="E255" s="1100" t="s">
        <v>2212</v>
      </c>
      <c r="G255" s="1132" t="s">
        <v>2213</v>
      </c>
      <c r="H255" s="1150" t="s">
        <v>2212</v>
      </c>
      <c r="I255" s="1132" t="s">
        <v>2213</v>
      </c>
      <c r="J255" s="1132" t="str">
        <f t="shared" si="8"/>
        <v>Ok</v>
      </c>
      <c r="K255" s="1099" t="s">
        <v>2214</v>
      </c>
      <c r="L255" s="1099" t="s">
        <v>2033</v>
      </c>
      <c r="M255" s="1132" t="s">
        <v>2215</v>
      </c>
      <c r="N255" s="1164"/>
      <c r="O255" s="1099" t="str">
        <f>+'Form 2A'!A59</f>
        <v>AG220_Ontario Energy Board</v>
      </c>
      <c r="P255" s="1136" t="str">
        <f>VLOOKUP($O255,ICP!$A:$B,2,FALSE)</f>
        <v>220</v>
      </c>
      <c r="R255" s="1100" t="s">
        <v>2216</v>
      </c>
      <c r="S255" s="1137">
        <f t="shared" si="7"/>
        <v>0</v>
      </c>
      <c r="T255" s="1138">
        <f>+'Form 2A'!E59</f>
        <v>0</v>
      </c>
    </row>
    <row r="256" spans="1:20">
      <c r="A256" s="1099" t="s">
        <v>2210</v>
      </c>
      <c r="B256" s="1099" t="s">
        <v>2211</v>
      </c>
      <c r="C256" s="1132">
        <v>570005</v>
      </c>
      <c r="D256" s="1132" t="s">
        <v>2208</v>
      </c>
      <c r="E256" s="1100" t="s">
        <v>2212</v>
      </c>
      <c r="G256" s="1132" t="s">
        <v>2213</v>
      </c>
      <c r="H256" s="1150" t="s">
        <v>2212</v>
      </c>
      <c r="I256" s="1132" t="s">
        <v>2213</v>
      </c>
      <c r="J256" s="1132" t="str">
        <f t="shared" si="8"/>
        <v>Ok</v>
      </c>
      <c r="K256" s="1099" t="s">
        <v>2214</v>
      </c>
      <c r="L256" s="1099" t="s">
        <v>2033</v>
      </c>
      <c r="M256" s="1132" t="s">
        <v>2215</v>
      </c>
      <c r="N256" s="1164"/>
      <c r="O256" s="1099" t="str">
        <f>+'Form 2A'!A60</f>
        <v>AG303_Hydro One Inc.</v>
      </c>
      <c r="P256" s="1136" t="str">
        <f>VLOOKUP($O256,ICP!$A:$B,2,FALSE)</f>
        <v>303</v>
      </c>
      <c r="R256" s="1100" t="s">
        <v>2216</v>
      </c>
      <c r="S256" s="1137">
        <f t="shared" si="7"/>
        <v>0</v>
      </c>
      <c r="T256" s="1138">
        <f>+'Form 2A'!E60</f>
        <v>0</v>
      </c>
    </row>
    <row r="257" spans="1:20">
      <c r="A257" s="1099" t="s">
        <v>2210</v>
      </c>
      <c r="B257" s="1099" t="s">
        <v>2211</v>
      </c>
      <c r="C257" s="1132">
        <v>570005</v>
      </c>
      <c r="D257" s="1132" t="s">
        <v>2208</v>
      </c>
      <c r="E257" s="1100" t="s">
        <v>2212</v>
      </c>
      <c r="G257" s="1132" t="s">
        <v>2213</v>
      </c>
      <c r="H257" s="1150" t="s">
        <v>2212</v>
      </c>
      <c r="I257" s="1132" t="s">
        <v>2213</v>
      </c>
      <c r="J257" s="1132" t="str">
        <f t="shared" si="8"/>
        <v>Ok</v>
      </c>
      <c r="K257" s="1099" t="s">
        <v>2214</v>
      </c>
      <c r="L257" s="1099" t="s">
        <v>2033</v>
      </c>
      <c r="M257" s="1132" t="s">
        <v>2215</v>
      </c>
      <c r="N257" s="1164"/>
      <c r="O257" s="1099">
        <f>+'Form 2A'!A61</f>
        <v>0</v>
      </c>
      <c r="P257" s="1136" t="e">
        <f>VLOOKUP($O257,ICP!$A:$B,2,FALSE)</f>
        <v>#N/A</v>
      </c>
      <c r="R257" s="1100" t="s">
        <v>2216</v>
      </c>
      <c r="S257" s="1137">
        <f t="shared" si="7"/>
        <v>0</v>
      </c>
      <c r="T257" s="1138">
        <f>+'Form 2A'!E61</f>
        <v>0</v>
      </c>
    </row>
    <row r="258" spans="1:20">
      <c r="A258" s="1099" t="s">
        <v>2210</v>
      </c>
      <c r="B258" s="1099" t="s">
        <v>2211</v>
      </c>
      <c r="C258" s="1132">
        <v>570005</v>
      </c>
      <c r="D258" s="1132" t="s">
        <v>2208</v>
      </c>
      <c r="E258" s="1100" t="s">
        <v>2212</v>
      </c>
      <c r="G258" s="1132" t="s">
        <v>2213</v>
      </c>
      <c r="H258" s="1150" t="s">
        <v>2212</v>
      </c>
      <c r="I258" s="1132" t="s">
        <v>2213</v>
      </c>
      <c r="J258" s="1132" t="str">
        <f t="shared" si="8"/>
        <v>Ok</v>
      </c>
      <c r="K258" s="1099" t="s">
        <v>2214</v>
      </c>
      <c r="L258" s="1099" t="s">
        <v>2033</v>
      </c>
      <c r="M258" s="1132" t="s">
        <v>2215</v>
      </c>
      <c r="N258" s="1164"/>
      <c r="O258" s="1099">
        <f>+'Form 2A'!A62</f>
        <v>0</v>
      </c>
      <c r="P258" s="1136" t="e">
        <f>VLOOKUP($O258,ICP!$A:$B,2,FALSE)</f>
        <v>#N/A</v>
      </c>
      <c r="R258" s="1100" t="s">
        <v>2216</v>
      </c>
      <c r="S258" s="1137">
        <f t="shared" si="7"/>
        <v>0</v>
      </c>
      <c r="T258" s="1138">
        <f>+'Form 2A'!E62</f>
        <v>0</v>
      </c>
    </row>
    <row r="259" spans="1:20">
      <c r="A259" s="1099" t="s">
        <v>2210</v>
      </c>
      <c r="B259" s="1099" t="s">
        <v>2211</v>
      </c>
      <c r="C259" s="1132">
        <v>570005</v>
      </c>
      <c r="D259" s="1132" t="s">
        <v>2208</v>
      </c>
      <c r="E259" s="1100" t="s">
        <v>2212</v>
      </c>
      <c r="G259" s="1132" t="s">
        <v>2213</v>
      </c>
      <c r="H259" s="1150" t="s">
        <v>2212</v>
      </c>
      <c r="I259" s="1132" t="s">
        <v>2213</v>
      </c>
      <c r="J259" s="1132" t="str">
        <f t="shared" si="8"/>
        <v>Ok</v>
      </c>
      <c r="K259" s="1099" t="s">
        <v>2214</v>
      </c>
      <c r="L259" s="1099" t="s">
        <v>2033</v>
      </c>
      <c r="M259" s="1132" t="s">
        <v>2215</v>
      </c>
      <c r="N259" s="1164"/>
      <c r="O259" s="1099">
        <f>+'Form 2A'!A63</f>
        <v>0</v>
      </c>
      <c r="P259" s="1136" t="e">
        <f>VLOOKUP($O259,ICP!$A:$B,2,FALSE)</f>
        <v>#N/A</v>
      </c>
      <c r="R259" s="1100" t="s">
        <v>2216</v>
      </c>
      <c r="S259" s="1137">
        <f t="shared" si="7"/>
        <v>0</v>
      </c>
      <c r="T259" s="1138">
        <f>+'Form 2A'!E63</f>
        <v>0</v>
      </c>
    </row>
    <row r="260" spans="1:20">
      <c r="A260" s="1099" t="s">
        <v>2210</v>
      </c>
      <c r="B260" s="1099" t="s">
        <v>2211</v>
      </c>
      <c r="C260" s="1132">
        <v>570005</v>
      </c>
      <c r="D260" s="1132" t="s">
        <v>2208</v>
      </c>
      <c r="E260" s="1100" t="s">
        <v>2212</v>
      </c>
      <c r="G260" s="1132" t="s">
        <v>2213</v>
      </c>
      <c r="H260" s="1150" t="s">
        <v>2212</v>
      </c>
      <c r="I260" s="1132" t="s">
        <v>2213</v>
      </c>
      <c r="J260" s="1132" t="str">
        <f t="shared" si="8"/>
        <v>Ok</v>
      </c>
      <c r="K260" s="1099" t="s">
        <v>2214</v>
      </c>
      <c r="L260" s="1099" t="s">
        <v>2033</v>
      </c>
      <c r="M260" s="1132" t="s">
        <v>2215</v>
      </c>
      <c r="N260" s="1164"/>
      <c r="O260" s="1099">
        <f>+'Form 2A'!A64</f>
        <v>0</v>
      </c>
      <c r="P260" s="1136" t="e">
        <f>VLOOKUP($O260,ICP!$A:$B,2,FALSE)</f>
        <v>#N/A</v>
      </c>
      <c r="R260" s="1100" t="s">
        <v>2216</v>
      </c>
      <c r="S260" s="1137">
        <f t="shared" si="7"/>
        <v>0</v>
      </c>
      <c r="T260" s="1138">
        <f>+'Form 2A'!E64</f>
        <v>0</v>
      </c>
    </row>
    <row r="261" spans="1:20">
      <c r="A261" s="1099" t="s">
        <v>2210</v>
      </c>
      <c r="B261" s="1099" t="s">
        <v>2211</v>
      </c>
      <c r="C261" s="1132">
        <v>570005</v>
      </c>
      <c r="D261" s="1132" t="s">
        <v>2208</v>
      </c>
      <c r="E261" s="1100" t="s">
        <v>2212</v>
      </c>
      <c r="G261" s="1132" t="s">
        <v>2213</v>
      </c>
      <c r="H261" s="1150" t="s">
        <v>2212</v>
      </c>
      <c r="I261" s="1132" t="s">
        <v>2213</v>
      </c>
      <c r="J261" s="1132" t="str">
        <f t="shared" si="8"/>
        <v>Ok</v>
      </c>
      <c r="K261" s="1099" t="s">
        <v>2214</v>
      </c>
      <c r="L261" s="1099" t="s">
        <v>2033</v>
      </c>
      <c r="M261" s="1132" t="s">
        <v>2215</v>
      </c>
      <c r="N261" s="1164"/>
      <c r="O261" s="1099">
        <f>+'Form 2A'!A65</f>
        <v>0</v>
      </c>
      <c r="P261" s="1136" t="e">
        <f>VLOOKUP($O261,ICP!$A:$B,2,FALSE)</f>
        <v>#N/A</v>
      </c>
      <c r="R261" s="1100" t="s">
        <v>2216</v>
      </c>
      <c r="S261" s="1137">
        <f t="shared" si="7"/>
        <v>0</v>
      </c>
      <c r="T261" s="1138">
        <f>+'Form 2A'!E65</f>
        <v>0</v>
      </c>
    </row>
    <row r="262" spans="1:20">
      <c r="A262" s="1099" t="s">
        <v>2210</v>
      </c>
      <c r="B262" s="1099" t="s">
        <v>2211</v>
      </c>
      <c r="C262" s="1132">
        <v>570005</v>
      </c>
      <c r="D262" s="1132" t="s">
        <v>2208</v>
      </c>
      <c r="E262" s="1100" t="s">
        <v>2212</v>
      </c>
      <c r="G262" s="1132" t="s">
        <v>2213</v>
      </c>
      <c r="H262" s="1150" t="s">
        <v>2212</v>
      </c>
      <c r="I262" s="1132" t="s">
        <v>2213</v>
      </c>
      <c r="J262" s="1132" t="str">
        <f t="shared" si="8"/>
        <v>Ok</v>
      </c>
      <c r="K262" s="1099" t="s">
        <v>2214</v>
      </c>
      <c r="L262" s="1099" t="s">
        <v>2033</v>
      </c>
      <c r="M262" s="1132" t="s">
        <v>2215</v>
      </c>
      <c r="N262" s="1164"/>
      <c r="O262" s="1099">
        <f>+'Form 2A'!A66</f>
        <v>0</v>
      </c>
      <c r="P262" s="1136" t="e">
        <f>VLOOKUP($O262,ICP!$A:$B,2,FALSE)</f>
        <v>#N/A</v>
      </c>
      <c r="R262" s="1100" t="s">
        <v>2216</v>
      </c>
      <c r="S262" s="1137">
        <f t="shared" si="7"/>
        <v>0</v>
      </c>
      <c r="T262" s="1138">
        <f>+'Form 2A'!E66</f>
        <v>0</v>
      </c>
    </row>
    <row r="263" spans="1:20">
      <c r="A263" s="1099" t="s">
        <v>2210</v>
      </c>
      <c r="B263" s="1099" t="s">
        <v>2211</v>
      </c>
      <c r="C263" s="1132">
        <v>570005</v>
      </c>
      <c r="D263" s="1132" t="s">
        <v>2208</v>
      </c>
      <c r="E263" s="1100" t="s">
        <v>2212</v>
      </c>
      <c r="G263" s="1132" t="s">
        <v>2213</v>
      </c>
      <c r="H263" s="1150" t="s">
        <v>2212</v>
      </c>
      <c r="I263" s="1132" t="s">
        <v>2213</v>
      </c>
      <c r="J263" s="1132" t="str">
        <f t="shared" si="8"/>
        <v>Ok</v>
      </c>
      <c r="K263" s="1099" t="s">
        <v>2214</v>
      </c>
      <c r="L263" s="1099" t="s">
        <v>2033</v>
      </c>
      <c r="M263" s="1132" t="s">
        <v>2215</v>
      </c>
      <c r="N263" s="1164"/>
      <c r="O263" s="1099">
        <f>+'Form 2A'!A67</f>
        <v>0</v>
      </c>
      <c r="P263" s="1136" t="e">
        <f>VLOOKUP($O263,ICP!$A:$B,2,FALSE)</f>
        <v>#N/A</v>
      </c>
      <c r="R263" s="1100" t="s">
        <v>2216</v>
      </c>
      <c r="S263" s="1137">
        <f t="shared" ref="S263:S326" si="9">+T263*$S$1</f>
        <v>0</v>
      </c>
      <c r="T263" s="1138">
        <f>+'Form 2A'!E67</f>
        <v>0</v>
      </c>
    </row>
    <row r="264" spans="1:20">
      <c r="A264" s="1099" t="s">
        <v>2210</v>
      </c>
      <c r="B264" s="1099" t="s">
        <v>2211</v>
      </c>
      <c r="C264" s="1132">
        <v>570005</v>
      </c>
      <c r="D264" s="1132" t="s">
        <v>2208</v>
      </c>
      <c r="E264" s="1100" t="s">
        <v>2212</v>
      </c>
      <c r="G264" s="1132" t="s">
        <v>2213</v>
      </c>
      <c r="H264" s="1150" t="s">
        <v>2212</v>
      </c>
      <c r="I264" s="1132" t="s">
        <v>2213</v>
      </c>
      <c r="J264" s="1132" t="str">
        <f t="shared" si="8"/>
        <v>Ok</v>
      </c>
      <c r="K264" s="1099" t="s">
        <v>2214</v>
      </c>
      <c r="L264" s="1099" t="s">
        <v>2033</v>
      </c>
      <c r="M264" s="1132" t="s">
        <v>2215</v>
      </c>
      <c r="N264" s="1164"/>
      <c r="O264" s="1099">
        <f>+'Form 2A'!A68</f>
        <v>0</v>
      </c>
      <c r="P264" s="1136" t="e">
        <f>VLOOKUP($O264,ICP!$A:$B,2,FALSE)</f>
        <v>#N/A</v>
      </c>
      <c r="R264" s="1100" t="s">
        <v>2216</v>
      </c>
      <c r="S264" s="1137">
        <f t="shared" si="9"/>
        <v>0</v>
      </c>
      <c r="T264" s="1138">
        <f>+'Form 2A'!E68</f>
        <v>0</v>
      </c>
    </row>
    <row r="265" spans="1:20">
      <c r="A265" s="1099" t="s">
        <v>2210</v>
      </c>
      <c r="B265" s="1099" t="s">
        <v>2211</v>
      </c>
      <c r="C265" s="1132">
        <v>570005</v>
      </c>
      <c r="D265" s="1132" t="s">
        <v>2208</v>
      </c>
      <c r="E265" s="1100" t="s">
        <v>2212</v>
      </c>
      <c r="G265" s="1132" t="s">
        <v>2213</v>
      </c>
      <c r="H265" s="1150" t="s">
        <v>2212</v>
      </c>
      <c r="I265" s="1132" t="s">
        <v>2213</v>
      </c>
      <c r="J265" s="1132" t="str">
        <f t="shared" si="8"/>
        <v>Ok</v>
      </c>
      <c r="K265" s="1099" t="s">
        <v>2214</v>
      </c>
      <c r="L265" s="1099" t="s">
        <v>2033</v>
      </c>
      <c r="M265" s="1132" t="s">
        <v>2215</v>
      </c>
      <c r="N265" s="1164"/>
      <c r="O265" s="1099">
        <f>+'Form 2A'!A69</f>
        <v>0</v>
      </c>
      <c r="P265" s="1136" t="e">
        <f>VLOOKUP($O265,ICP!$A:$B,2,FALSE)</f>
        <v>#N/A</v>
      </c>
      <c r="R265" s="1100" t="s">
        <v>2216</v>
      </c>
      <c r="S265" s="1137">
        <f t="shared" si="9"/>
        <v>0</v>
      </c>
      <c r="T265" s="1138">
        <f>+'Form 2A'!E69</f>
        <v>0</v>
      </c>
    </row>
    <row r="266" spans="1:20">
      <c r="A266" s="1099" t="s">
        <v>2210</v>
      </c>
      <c r="B266" s="1099" t="s">
        <v>2211</v>
      </c>
      <c r="C266" s="1132">
        <v>570005</v>
      </c>
      <c r="D266" s="1132" t="s">
        <v>2208</v>
      </c>
      <c r="E266" s="1100" t="s">
        <v>2212</v>
      </c>
      <c r="G266" s="1132" t="s">
        <v>2213</v>
      </c>
      <c r="H266" s="1150" t="s">
        <v>2212</v>
      </c>
      <c r="I266" s="1132" t="s">
        <v>2213</v>
      </c>
      <c r="J266" s="1132" t="str">
        <f t="shared" ref="J266:J329" si="10">IF(E266=H266,"Ok","No Match")</f>
        <v>Ok</v>
      </c>
      <c r="K266" s="1099" t="s">
        <v>2214</v>
      </c>
      <c r="L266" s="1099" t="s">
        <v>2033</v>
      </c>
      <c r="M266" s="1132" t="s">
        <v>2215</v>
      </c>
      <c r="N266" s="1164"/>
      <c r="O266" s="1099">
        <f>+'Form 2A'!A70</f>
        <v>0</v>
      </c>
      <c r="P266" s="1136" t="e">
        <f>VLOOKUP($O266,ICP!$A:$B,2,FALSE)</f>
        <v>#N/A</v>
      </c>
      <c r="R266" s="1100" t="s">
        <v>2216</v>
      </c>
      <c r="S266" s="1137">
        <f t="shared" si="9"/>
        <v>0</v>
      </c>
      <c r="T266" s="1138">
        <f>+'Form 2A'!E70</f>
        <v>0</v>
      </c>
    </row>
    <row r="267" spans="1:20">
      <c r="A267" s="1099" t="s">
        <v>2210</v>
      </c>
      <c r="B267" s="1099" t="s">
        <v>2211</v>
      </c>
      <c r="C267" s="1132">
        <v>570005</v>
      </c>
      <c r="D267" s="1132" t="s">
        <v>2208</v>
      </c>
      <c r="E267" s="1100" t="s">
        <v>2212</v>
      </c>
      <c r="G267" s="1132" t="s">
        <v>2213</v>
      </c>
      <c r="H267" s="1150" t="s">
        <v>2212</v>
      </c>
      <c r="I267" s="1132" t="s">
        <v>2213</v>
      </c>
      <c r="J267" s="1132" t="str">
        <f t="shared" si="10"/>
        <v>Ok</v>
      </c>
      <c r="K267" s="1099" t="s">
        <v>2214</v>
      </c>
      <c r="L267" s="1099" t="s">
        <v>2033</v>
      </c>
      <c r="M267" s="1132" t="s">
        <v>2215</v>
      </c>
      <c r="N267" s="1164"/>
      <c r="O267" s="1099">
        <f>+'Form 2A'!A71</f>
        <v>0</v>
      </c>
      <c r="P267" s="1136" t="e">
        <f>VLOOKUP($O267,ICP!$A:$B,2,FALSE)</f>
        <v>#N/A</v>
      </c>
      <c r="R267" s="1100" t="s">
        <v>2216</v>
      </c>
      <c r="S267" s="1137">
        <f t="shared" si="9"/>
        <v>0</v>
      </c>
      <c r="T267" s="1138">
        <f>+'Form 2A'!E71</f>
        <v>0</v>
      </c>
    </row>
    <row r="268" spans="1:20">
      <c r="A268" s="1099" t="s">
        <v>2210</v>
      </c>
      <c r="B268" s="1099" t="s">
        <v>2211</v>
      </c>
      <c r="C268" s="1132">
        <v>570005</v>
      </c>
      <c r="D268" s="1132" t="s">
        <v>2208</v>
      </c>
      <c r="E268" s="1100" t="s">
        <v>2212</v>
      </c>
      <c r="G268" s="1132" t="s">
        <v>2213</v>
      </c>
      <c r="H268" s="1150" t="s">
        <v>2212</v>
      </c>
      <c r="I268" s="1132" t="s">
        <v>2213</v>
      </c>
      <c r="J268" s="1132" t="str">
        <f t="shared" si="10"/>
        <v>Ok</v>
      </c>
      <c r="K268" s="1099" t="s">
        <v>2214</v>
      </c>
      <c r="L268" s="1099" t="s">
        <v>2033</v>
      </c>
      <c r="M268" s="1132" t="s">
        <v>2215</v>
      </c>
      <c r="N268" s="1164"/>
      <c r="O268" s="1099">
        <f>+'Form 2A'!A72</f>
        <v>0</v>
      </c>
      <c r="P268" s="1136" t="e">
        <f>VLOOKUP($O268,ICP!$A:$B,2,FALSE)</f>
        <v>#N/A</v>
      </c>
      <c r="R268" s="1100" t="s">
        <v>2216</v>
      </c>
      <c r="S268" s="1137">
        <f t="shared" si="9"/>
        <v>0</v>
      </c>
      <c r="T268" s="1138">
        <f>+'Form 2A'!E72</f>
        <v>0</v>
      </c>
    </row>
    <row r="269" spans="1:20">
      <c r="A269" s="1099" t="s">
        <v>2210</v>
      </c>
      <c r="B269" s="1099" t="s">
        <v>2211</v>
      </c>
      <c r="C269" s="1132">
        <v>570005</v>
      </c>
      <c r="D269" s="1132" t="s">
        <v>2208</v>
      </c>
      <c r="E269" s="1100" t="s">
        <v>2212</v>
      </c>
      <c r="G269" s="1132" t="s">
        <v>2213</v>
      </c>
      <c r="H269" s="1150" t="s">
        <v>2212</v>
      </c>
      <c r="I269" s="1132" t="s">
        <v>2213</v>
      </c>
      <c r="J269" s="1132" t="str">
        <f t="shared" si="10"/>
        <v>Ok</v>
      </c>
      <c r="K269" s="1099" t="s">
        <v>2214</v>
      </c>
      <c r="L269" s="1099" t="s">
        <v>2033</v>
      </c>
      <c r="M269" s="1132" t="s">
        <v>2215</v>
      </c>
      <c r="N269" s="1164"/>
      <c r="O269" s="1099">
        <f>+'Form 2A'!A73</f>
        <v>0</v>
      </c>
      <c r="P269" s="1136" t="e">
        <f>VLOOKUP($O269,ICP!$A:$B,2,FALSE)</f>
        <v>#N/A</v>
      </c>
      <c r="R269" s="1100" t="s">
        <v>2216</v>
      </c>
      <c r="S269" s="1137">
        <f t="shared" si="9"/>
        <v>0</v>
      </c>
      <c r="T269" s="1138">
        <f>+'Form 2A'!E73</f>
        <v>0</v>
      </c>
    </row>
    <row r="270" spans="1:20">
      <c r="A270" s="1099" t="s">
        <v>2210</v>
      </c>
      <c r="B270" s="1099" t="s">
        <v>2211</v>
      </c>
      <c r="C270" s="1132">
        <v>570005</v>
      </c>
      <c r="D270" s="1132" t="s">
        <v>2208</v>
      </c>
      <c r="E270" s="1100" t="s">
        <v>2212</v>
      </c>
      <c r="G270" s="1132" t="s">
        <v>2213</v>
      </c>
      <c r="H270" s="1150" t="s">
        <v>2212</v>
      </c>
      <c r="I270" s="1132" t="s">
        <v>2213</v>
      </c>
      <c r="J270" s="1132" t="str">
        <f t="shared" si="10"/>
        <v>Ok</v>
      </c>
      <c r="K270" s="1099" t="s">
        <v>2214</v>
      </c>
      <c r="L270" s="1099" t="s">
        <v>2033</v>
      </c>
      <c r="M270" s="1132" t="s">
        <v>2215</v>
      </c>
      <c r="N270" s="1164"/>
      <c r="O270" s="1099">
        <f>+'Form 2A'!A74</f>
        <v>0</v>
      </c>
      <c r="P270" s="1136" t="e">
        <f>VLOOKUP($O270,ICP!$A:$B,2,FALSE)</f>
        <v>#N/A</v>
      </c>
      <c r="R270" s="1100" t="s">
        <v>2216</v>
      </c>
      <c r="S270" s="1137">
        <f t="shared" si="9"/>
        <v>0</v>
      </c>
      <c r="T270" s="1138">
        <f>+'Form 2A'!E74</f>
        <v>0</v>
      </c>
    </row>
    <row r="271" spans="1:20">
      <c r="A271" s="1099" t="s">
        <v>2210</v>
      </c>
      <c r="B271" s="1099" t="s">
        <v>2211</v>
      </c>
      <c r="C271" s="1132">
        <v>570005</v>
      </c>
      <c r="D271" s="1132" t="s">
        <v>2208</v>
      </c>
      <c r="E271" s="1100" t="s">
        <v>2212</v>
      </c>
      <c r="G271" s="1132" t="s">
        <v>2213</v>
      </c>
      <c r="H271" s="1150" t="s">
        <v>2212</v>
      </c>
      <c r="I271" s="1132" t="s">
        <v>2213</v>
      </c>
      <c r="J271" s="1132" t="str">
        <f t="shared" si="10"/>
        <v>Ok</v>
      </c>
      <c r="K271" s="1099" t="s">
        <v>2214</v>
      </c>
      <c r="L271" s="1099" t="s">
        <v>2033</v>
      </c>
      <c r="M271" s="1132" t="s">
        <v>2215</v>
      </c>
      <c r="N271" s="1164"/>
      <c r="O271" s="1099">
        <f>+'Form 2A'!A75</f>
        <v>0</v>
      </c>
      <c r="P271" s="1136" t="e">
        <f>VLOOKUP($O271,ICP!$A:$B,2,FALSE)</f>
        <v>#N/A</v>
      </c>
      <c r="R271" s="1100" t="s">
        <v>2216</v>
      </c>
      <c r="S271" s="1137">
        <f t="shared" si="9"/>
        <v>0</v>
      </c>
      <c r="T271" s="1138">
        <f>+'Form 2A'!E75</f>
        <v>0</v>
      </c>
    </row>
    <row r="272" spans="1:20">
      <c r="A272" s="1099" t="s">
        <v>2210</v>
      </c>
      <c r="B272" s="1099" t="s">
        <v>2211</v>
      </c>
      <c r="C272" s="1132">
        <v>570005</v>
      </c>
      <c r="D272" s="1132" t="s">
        <v>2208</v>
      </c>
      <c r="E272" s="1100" t="s">
        <v>2212</v>
      </c>
      <c r="G272" s="1132" t="s">
        <v>2213</v>
      </c>
      <c r="H272" s="1150" t="s">
        <v>2212</v>
      </c>
      <c r="I272" s="1132" t="s">
        <v>2213</v>
      </c>
      <c r="J272" s="1132" t="str">
        <f t="shared" si="10"/>
        <v>Ok</v>
      </c>
      <c r="K272" s="1099" t="s">
        <v>2214</v>
      </c>
      <c r="L272" s="1099" t="s">
        <v>2033</v>
      </c>
      <c r="M272" s="1132" t="s">
        <v>2215</v>
      </c>
      <c r="N272" s="1164"/>
      <c r="O272" s="1099">
        <f>+'Form 2A'!A76</f>
        <v>0</v>
      </c>
      <c r="P272" s="1136" t="e">
        <f>VLOOKUP($O272,ICP!$A:$B,2,FALSE)</f>
        <v>#N/A</v>
      </c>
      <c r="R272" s="1100" t="s">
        <v>2216</v>
      </c>
      <c r="S272" s="1137">
        <f t="shared" si="9"/>
        <v>0</v>
      </c>
      <c r="T272" s="1138">
        <f>+'Form 2A'!E76</f>
        <v>0</v>
      </c>
    </row>
    <row r="273" spans="1:20">
      <c r="A273" s="1099" t="s">
        <v>2210</v>
      </c>
      <c r="B273" s="1099" t="s">
        <v>2211</v>
      </c>
      <c r="C273" s="1132">
        <v>570005</v>
      </c>
      <c r="D273" s="1132" t="s">
        <v>2208</v>
      </c>
      <c r="E273" s="1100" t="s">
        <v>2212</v>
      </c>
      <c r="G273" s="1132" t="s">
        <v>2213</v>
      </c>
      <c r="H273" s="1150" t="s">
        <v>2212</v>
      </c>
      <c r="I273" s="1132" t="s">
        <v>2213</v>
      </c>
      <c r="J273" s="1132" t="str">
        <f t="shared" si="10"/>
        <v>Ok</v>
      </c>
      <c r="K273" s="1099" t="s">
        <v>2214</v>
      </c>
      <c r="L273" s="1099" t="s">
        <v>2033</v>
      </c>
      <c r="M273" s="1132" t="s">
        <v>2215</v>
      </c>
      <c r="N273" s="1164"/>
      <c r="O273" s="1099">
        <f>+'Form 2A'!A77</f>
        <v>0</v>
      </c>
      <c r="P273" s="1136" t="e">
        <f>VLOOKUP($O273,ICP!$A:$B,2,FALSE)</f>
        <v>#N/A</v>
      </c>
      <c r="R273" s="1100" t="s">
        <v>2216</v>
      </c>
      <c r="S273" s="1137">
        <f t="shared" si="9"/>
        <v>0</v>
      </c>
      <c r="T273" s="1138">
        <f>+'Form 2A'!E77</f>
        <v>0</v>
      </c>
    </row>
    <row r="274" spans="1:20">
      <c r="A274" s="1099" t="s">
        <v>2217</v>
      </c>
      <c r="B274" s="1099">
        <v>580210</v>
      </c>
      <c r="C274" s="1132">
        <v>580115</v>
      </c>
      <c r="D274" s="1132" t="s">
        <v>2218</v>
      </c>
      <c r="E274" s="1100">
        <v>560010</v>
      </c>
      <c r="G274" s="1099" t="s">
        <v>2025</v>
      </c>
      <c r="H274" s="1101">
        <v>560010</v>
      </c>
      <c r="I274" s="1099" t="s">
        <v>2025</v>
      </c>
      <c r="J274" s="1132" t="str">
        <f t="shared" si="10"/>
        <v>Ok</v>
      </c>
      <c r="L274" s="1163">
        <v>560010</v>
      </c>
      <c r="M274" s="1099" t="s">
        <v>2025</v>
      </c>
      <c r="N274" s="1164"/>
      <c r="O274" s="1142"/>
      <c r="P274" s="1143"/>
      <c r="Q274" s="1144"/>
      <c r="R274" s="1139" t="s">
        <v>2173</v>
      </c>
      <c r="S274" s="1137">
        <f t="shared" si="9"/>
        <v>0</v>
      </c>
      <c r="T274" s="1138">
        <f>+'Form 2A'!C26</f>
        <v>0</v>
      </c>
    </row>
    <row r="275" spans="1:20">
      <c r="A275" s="1099" t="s">
        <v>2219</v>
      </c>
      <c r="B275" s="1099" t="s">
        <v>2220</v>
      </c>
      <c r="C275" s="1132">
        <v>580115</v>
      </c>
      <c r="D275" s="1132" t="s">
        <v>2218</v>
      </c>
      <c r="E275" s="1100" t="s">
        <v>2221</v>
      </c>
      <c r="G275" s="1099" t="s">
        <v>2027</v>
      </c>
      <c r="H275" s="1101" t="s">
        <v>2221</v>
      </c>
      <c r="I275" s="1099" t="s">
        <v>2027</v>
      </c>
      <c r="J275" s="1132" t="str">
        <f t="shared" si="10"/>
        <v>Ok</v>
      </c>
      <c r="L275" s="1099" t="s">
        <v>2026</v>
      </c>
      <c r="M275" s="1099" t="s">
        <v>2222</v>
      </c>
      <c r="N275" s="1164"/>
      <c r="O275" s="1099" t="str">
        <f>+'Form 2A'!A58</f>
        <v>AG209_Ontario Electricity Financial Corporation</v>
      </c>
      <c r="P275" s="1136" t="str">
        <f>VLOOKUP($O275,ICP!$A:$B,2,FALSE)</f>
        <v>209</v>
      </c>
      <c r="R275" s="1100" t="s">
        <v>2223</v>
      </c>
      <c r="S275" s="1137">
        <f t="shared" si="9"/>
        <v>2087988.84</v>
      </c>
      <c r="T275" s="1138">
        <f>+'Form 2A'!F58</f>
        <v>2087.98884</v>
      </c>
    </row>
    <row r="276" spans="1:20">
      <c r="A276" s="1099" t="s">
        <v>2219</v>
      </c>
      <c r="B276" s="1099" t="s">
        <v>2220</v>
      </c>
      <c r="C276" s="1132">
        <v>580115</v>
      </c>
      <c r="D276" s="1132" t="s">
        <v>2218</v>
      </c>
      <c r="E276" s="1100" t="s">
        <v>2221</v>
      </c>
      <c r="G276" s="1099" t="s">
        <v>2027</v>
      </c>
      <c r="H276" s="1101" t="s">
        <v>2221</v>
      </c>
      <c r="I276" s="1099" t="s">
        <v>2027</v>
      </c>
      <c r="J276" s="1132" t="str">
        <f t="shared" si="10"/>
        <v>Ok</v>
      </c>
      <c r="L276" s="1099" t="s">
        <v>2026</v>
      </c>
      <c r="M276" s="1099" t="s">
        <v>2222</v>
      </c>
      <c r="N276" s="1164"/>
      <c r="O276" s="1099" t="str">
        <f>+'Form 2A'!A59</f>
        <v>AG220_Ontario Energy Board</v>
      </c>
      <c r="P276" s="1136" t="str">
        <f>VLOOKUP($O276,ICP!$A:$B,2,FALSE)</f>
        <v>220</v>
      </c>
      <c r="R276" s="1100" t="s">
        <v>2223</v>
      </c>
      <c r="S276" s="1137">
        <f t="shared" si="9"/>
        <v>0</v>
      </c>
      <c r="T276" s="1138">
        <f>+'Form 2A'!F59</f>
        <v>0</v>
      </c>
    </row>
    <row r="277" spans="1:20">
      <c r="A277" s="1099" t="s">
        <v>2219</v>
      </c>
      <c r="B277" s="1099" t="s">
        <v>2220</v>
      </c>
      <c r="C277" s="1132">
        <v>580115</v>
      </c>
      <c r="D277" s="1132" t="s">
        <v>2218</v>
      </c>
      <c r="E277" s="1100" t="s">
        <v>2221</v>
      </c>
      <c r="G277" s="1099" t="s">
        <v>2027</v>
      </c>
      <c r="H277" s="1101" t="s">
        <v>2221</v>
      </c>
      <c r="I277" s="1099" t="s">
        <v>2027</v>
      </c>
      <c r="J277" s="1132" t="str">
        <f t="shared" si="10"/>
        <v>Ok</v>
      </c>
      <c r="L277" s="1099" t="s">
        <v>2026</v>
      </c>
      <c r="M277" s="1099" t="s">
        <v>2222</v>
      </c>
      <c r="N277" s="1164"/>
      <c r="O277" s="1099" t="str">
        <f>+'Form 2A'!A60</f>
        <v>AG303_Hydro One Inc.</v>
      </c>
      <c r="P277" s="1136" t="str">
        <f>VLOOKUP($O277,ICP!$A:$B,2,FALSE)</f>
        <v>303</v>
      </c>
      <c r="R277" s="1100" t="s">
        <v>2223</v>
      </c>
      <c r="S277" s="1137">
        <f t="shared" si="9"/>
        <v>0</v>
      </c>
      <c r="T277" s="1138">
        <f>+'Form 2A'!F60</f>
        <v>0</v>
      </c>
    </row>
    <row r="278" spans="1:20">
      <c r="A278" s="1099" t="s">
        <v>2219</v>
      </c>
      <c r="B278" s="1099" t="s">
        <v>2220</v>
      </c>
      <c r="C278" s="1132">
        <v>580115</v>
      </c>
      <c r="D278" s="1132" t="s">
        <v>2218</v>
      </c>
      <c r="E278" s="1100" t="s">
        <v>2221</v>
      </c>
      <c r="G278" s="1099" t="s">
        <v>2027</v>
      </c>
      <c r="H278" s="1101" t="s">
        <v>2221</v>
      </c>
      <c r="I278" s="1099" t="s">
        <v>2027</v>
      </c>
      <c r="J278" s="1132" t="str">
        <f t="shared" si="10"/>
        <v>Ok</v>
      </c>
      <c r="L278" s="1099" t="s">
        <v>2026</v>
      </c>
      <c r="M278" s="1099" t="s">
        <v>2222</v>
      </c>
      <c r="N278" s="1164"/>
      <c r="O278" s="1099">
        <f>+'Form 2A'!A61</f>
        <v>0</v>
      </c>
      <c r="P278" s="1136" t="e">
        <f>VLOOKUP($O278,ICP!$A:$B,2,FALSE)</f>
        <v>#N/A</v>
      </c>
      <c r="R278" s="1100" t="s">
        <v>2223</v>
      </c>
      <c r="S278" s="1137">
        <f t="shared" si="9"/>
        <v>0</v>
      </c>
      <c r="T278" s="1138">
        <f>+'Form 2A'!F61</f>
        <v>0</v>
      </c>
    </row>
    <row r="279" spans="1:20">
      <c r="A279" s="1099" t="s">
        <v>2219</v>
      </c>
      <c r="B279" s="1099" t="s">
        <v>2220</v>
      </c>
      <c r="C279" s="1132">
        <v>580115</v>
      </c>
      <c r="D279" s="1132" t="s">
        <v>2218</v>
      </c>
      <c r="E279" s="1100" t="s">
        <v>2221</v>
      </c>
      <c r="G279" s="1099" t="s">
        <v>2027</v>
      </c>
      <c r="H279" s="1101" t="s">
        <v>2221</v>
      </c>
      <c r="I279" s="1099" t="s">
        <v>2027</v>
      </c>
      <c r="J279" s="1132" t="str">
        <f t="shared" si="10"/>
        <v>Ok</v>
      </c>
      <c r="L279" s="1099" t="s">
        <v>2026</v>
      </c>
      <c r="M279" s="1099" t="s">
        <v>2222</v>
      </c>
      <c r="N279" s="1164"/>
      <c r="O279" s="1099">
        <f>+'Form 2A'!A62</f>
        <v>0</v>
      </c>
      <c r="P279" s="1136" t="e">
        <f>VLOOKUP($O279,ICP!$A:$B,2,FALSE)</f>
        <v>#N/A</v>
      </c>
      <c r="R279" s="1100" t="s">
        <v>2223</v>
      </c>
      <c r="S279" s="1137">
        <f t="shared" si="9"/>
        <v>0</v>
      </c>
      <c r="T279" s="1138">
        <f>+'Form 2A'!F62</f>
        <v>0</v>
      </c>
    </row>
    <row r="280" spans="1:20">
      <c r="A280" s="1099" t="s">
        <v>2219</v>
      </c>
      <c r="B280" s="1099" t="s">
        <v>2220</v>
      </c>
      <c r="C280" s="1132">
        <v>580115</v>
      </c>
      <c r="D280" s="1132" t="s">
        <v>2218</v>
      </c>
      <c r="E280" s="1100" t="s">
        <v>2221</v>
      </c>
      <c r="G280" s="1099" t="s">
        <v>2027</v>
      </c>
      <c r="H280" s="1101" t="s">
        <v>2221</v>
      </c>
      <c r="I280" s="1099" t="s">
        <v>2027</v>
      </c>
      <c r="J280" s="1132" t="str">
        <f t="shared" si="10"/>
        <v>Ok</v>
      </c>
      <c r="L280" s="1099" t="s">
        <v>2026</v>
      </c>
      <c r="M280" s="1099" t="s">
        <v>2222</v>
      </c>
      <c r="N280" s="1164"/>
      <c r="O280" s="1099">
        <f>+'Form 2A'!A63</f>
        <v>0</v>
      </c>
      <c r="P280" s="1136" t="e">
        <f>VLOOKUP($O280,ICP!$A:$B,2,FALSE)</f>
        <v>#N/A</v>
      </c>
      <c r="R280" s="1100" t="s">
        <v>2223</v>
      </c>
      <c r="S280" s="1137">
        <f t="shared" si="9"/>
        <v>0</v>
      </c>
      <c r="T280" s="1138">
        <f>+'Form 2A'!F63</f>
        <v>0</v>
      </c>
    </row>
    <row r="281" spans="1:20">
      <c r="A281" s="1099" t="s">
        <v>2219</v>
      </c>
      <c r="B281" s="1099" t="s">
        <v>2220</v>
      </c>
      <c r="C281" s="1132">
        <v>580115</v>
      </c>
      <c r="D281" s="1132" t="s">
        <v>2218</v>
      </c>
      <c r="E281" s="1100" t="s">
        <v>2221</v>
      </c>
      <c r="G281" s="1099" t="s">
        <v>2027</v>
      </c>
      <c r="H281" s="1101" t="s">
        <v>2221</v>
      </c>
      <c r="I281" s="1099" t="s">
        <v>2027</v>
      </c>
      <c r="J281" s="1132" t="str">
        <f t="shared" si="10"/>
        <v>Ok</v>
      </c>
      <c r="L281" s="1099" t="s">
        <v>2026</v>
      </c>
      <c r="M281" s="1099" t="s">
        <v>2222</v>
      </c>
      <c r="N281" s="1164"/>
      <c r="O281" s="1099">
        <f>+'Form 2A'!A64</f>
        <v>0</v>
      </c>
      <c r="P281" s="1136" t="e">
        <f>VLOOKUP($O281,ICP!$A:$B,2,FALSE)</f>
        <v>#N/A</v>
      </c>
      <c r="R281" s="1100" t="s">
        <v>2223</v>
      </c>
      <c r="S281" s="1137">
        <f t="shared" si="9"/>
        <v>0</v>
      </c>
      <c r="T281" s="1138">
        <f>+'Form 2A'!F64</f>
        <v>0</v>
      </c>
    </row>
    <row r="282" spans="1:20">
      <c r="A282" s="1099" t="s">
        <v>2219</v>
      </c>
      <c r="B282" s="1099" t="s">
        <v>2220</v>
      </c>
      <c r="C282" s="1132">
        <v>580115</v>
      </c>
      <c r="D282" s="1132" t="s">
        <v>2218</v>
      </c>
      <c r="E282" s="1100" t="s">
        <v>2221</v>
      </c>
      <c r="G282" s="1099" t="s">
        <v>2027</v>
      </c>
      <c r="H282" s="1101" t="s">
        <v>2221</v>
      </c>
      <c r="I282" s="1099" t="s">
        <v>2027</v>
      </c>
      <c r="J282" s="1132" t="str">
        <f t="shared" si="10"/>
        <v>Ok</v>
      </c>
      <c r="L282" s="1099" t="s">
        <v>2026</v>
      </c>
      <c r="M282" s="1099" t="s">
        <v>2222</v>
      </c>
      <c r="N282" s="1164"/>
      <c r="O282" s="1099">
        <f>+'Form 2A'!A65</f>
        <v>0</v>
      </c>
      <c r="P282" s="1136" t="e">
        <f>VLOOKUP($O282,ICP!$A:$B,2,FALSE)</f>
        <v>#N/A</v>
      </c>
      <c r="R282" s="1100" t="s">
        <v>2223</v>
      </c>
      <c r="S282" s="1137">
        <f t="shared" si="9"/>
        <v>0</v>
      </c>
      <c r="T282" s="1138">
        <f>+'Form 2A'!F65</f>
        <v>0</v>
      </c>
    </row>
    <row r="283" spans="1:20">
      <c r="A283" s="1099" t="s">
        <v>2219</v>
      </c>
      <c r="B283" s="1099" t="s">
        <v>2220</v>
      </c>
      <c r="C283" s="1132">
        <v>580115</v>
      </c>
      <c r="D283" s="1132" t="s">
        <v>2218</v>
      </c>
      <c r="E283" s="1100" t="s">
        <v>2221</v>
      </c>
      <c r="G283" s="1099" t="s">
        <v>2027</v>
      </c>
      <c r="H283" s="1101" t="s">
        <v>2221</v>
      </c>
      <c r="I283" s="1099" t="s">
        <v>2027</v>
      </c>
      <c r="J283" s="1132" t="str">
        <f t="shared" si="10"/>
        <v>Ok</v>
      </c>
      <c r="L283" s="1099" t="s">
        <v>2026</v>
      </c>
      <c r="M283" s="1099" t="s">
        <v>2222</v>
      </c>
      <c r="N283" s="1164"/>
      <c r="O283" s="1099">
        <f>+'Form 2A'!A66</f>
        <v>0</v>
      </c>
      <c r="P283" s="1136" t="e">
        <f>VLOOKUP($O283,ICP!$A:$B,2,FALSE)</f>
        <v>#N/A</v>
      </c>
      <c r="R283" s="1100" t="s">
        <v>2223</v>
      </c>
      <c r="S283" s="1137">
        <f t="shared" si="9"/>
        <v>0</v>
      </c>
      <c r="T283" s="1138">
        <f>+'Form 2A'!F66</f>
        <v>0</v>
      </c>
    </row>
    <row r="284" spans="1:20">
      <c r="A284" s="1099" t="s">
        <v>2219</v>
      </c>
      <c r="B284" s="1099" t="s">
        <v>2220</v>
      </c>
      <c r="C284" s="1132">
        <v>580115</v>
      </c>
      <c r="D284" s="1132" t="s">
        <v>2218</v>
      </c>
      <c r="E284" s="1100" t="s">
        <v>2221</v>
      </c>
      <c r="G284" s="1099" t="s">
        <v>2027</v>
      </c>
      <c r="H284" s="1101" t="s">
        <v>2221</v>
      </c>
      <c r="I284" s="1099" t="s">
        <v>2027</v>
      </c>
      <c r="J284" s="1132" t="str">
        <f t="shared" si="10"/>
        <v>Ok</v>
      </c>
      <c r="L284" s="1099" t="s">
        <v>2026</v>
      </c>
      <c r="M284" s="1099" t="s">
        <v>2222</v>
      </c>
      <c r="N284" s="1164"/>
      <c r="O284" s="1099">
        <f>+'Form 2A'!A67</f>
        <v>0</v>
      </c>
      <c r="P284" s="1136" t="e">
        <f>VLOOKUP($O284,ICP!$A:$B,2,FALSE)</f>
        <v>#N/A</v>
      </c>
      <c r="R284" s="1100" t="s">
        <v>2223</v>
      </c>
      <c r="S284" s="1137">
        <f t="shared" si="9"/>
        <v>0</v>
      </c>
      <c r="T284" s="1138">
        <f>+'Form 2A'!F67</f>
        <v>0</v>
      </c>
    </row>
    <row r="285" spans="1:20">
      <c r="A285" s="1099" t="s">
        <v>2219</v>
      </c>
      <c r="B285" s="1099" t="s">
        <v>2220</v>
      </c>
      <c r="C285" s="1132">
        <v>580115</v>
      </c>
      <c r="D285" s="1132" t="s">
        <v>2218</v>
      </c>
      <c r="E285" s="1100" t="s">
        <v>2221</v>
      </c>
      <c r="G285" s="1099" t="s">
        <v>2027</v>
      </c>
      <c r="H285" s="1101" t="s">
        <v>2221</v>
      </c>
      <c r="I285" s="1099" t="s">
        <v>2027</v>
      </c>
      <c r="J285" s="1132" t="str">
        <f t="shared" si="10"/>
        <v>Ok</v>
      </c>
      <c r="L285" s="1099" t="s">
        <v>2026</v>
      </c>
      <c r="M285" s="1099" t="s">
        <v>2222</v>
      </c>
      <c r="N285" s="1164"/>
      <c r="O285" s="1099">
        <f>+'Form 2A'!A68</f>
        <v>0</v>
      </c>
      <c r="P285" s="1136" t="e">
        <f>VLOOKUP($O285,ICP!$A:$B,2,FALSE)</f>
        <v>#N/A</v>
      </c>
      <c r="R285" s="1100" t="s">
        <v>2223</v>
      </c>
      <c r="S285" s="1137">
        <f t="shared" si="9"/>
        <v>0</v>
      </c>
      <c r="T285" s="1138">
        <f>+'Form 2A'!F68</f>
        <v>0</v>
      </c>
    </row>
    <row r="286" spans="1:20">
      <c r="A286" s="1099" t="s">
        <v>2219</v>
      </c>
      <c r="B286" s="1099" t="s">
        <v>2220</v>
      </c>
      <c r="C286" s="1132">
        <v>580115</v>
      </c>
      <c r="D286" s="1132" t="s">
        <v>2218</v>
      </c>
      <c r="E286" s="1100" t="s">
        <v>2221</v>
      </c>
      <c r="G286" s="1099" t="s">
        <v>2027</v>
      </c>
      <c r="H286" s="1101" t="s">
        <v>2221</v>
      </c>
      <c r="I286" s="1099" t="s">
        <v>2027</v>
      </c>
      <c r="J286" s="1132" t="str">
        <f t="shared" si="10"/>
        <v>Ok</v>
      </c>
      <c r="L286" s="1099" t="s">
        <v>2026</v>
      </c>
      <c r="M286" s="1099" t="s">
        <v>2222</v>
      </c>
      <c r="N286" s="1164"/>
      <c r="O286" s="1099">
        <f>+'Form 2A'!A69</f>
        <v>0</v>
      </c>
      <c r="P286" s="1136" t="e">
        <f>VLOOKUP($O286,ICP!$A:$B,2,FALSE)</f>
        <v>#N/A</v>
      </c>
      <c r="R286" s="1100" t="s">
        <v>2223</v>
      </c>
      <c r="S286" s="1137">
        <f t="shared" si="9"/>
        <v>0</v>
      </c>
      <c r="T286" s="1138">
        <f>+'Form 2A'!F69</f>
        <v>0</v>
      </c>
    </row>
    <row r="287" spans="1:20">
      <c r="A287" s="1099" t="s">
        <v>2219</v>
      </c>
      <c r="B287" s="1099" t="s">
        <v>2220</v>
      </c>
      <c r="C287" s="1132">
        <v>580115</v>
      </c>
      <c r="D287" s="1132" t="s">
        <v>2218</v>
      </c>
      <c r="E287" s="1100" t="s">
        <v>2221</v>
      </c>
      <c r="G287" s="1099" t="s">
        <v>2027</v>
      </c>
      <c r="H287" s="1101" t="s">
        <v>2221</v>
      </c>
      <c r="I287" s="1099" t="s">
        <v>2027</v>
      </c>
      <c r="J287" s="1132" t="str">
        <f t="shared" si="10"/>
        <v>Ok</v>
      </c>
      <c r="L287" s="1099" t="s">
        <v>2026</v>
      </c>
      <c r="M287" s="1099" t="s">
        <v>2222</v>
      </c>
      <c r="N287" s="1164"/>
      <c r="O287" s="1099">
        <f>+'Form 2A'!A70</f>
        <v>0</v>
      </c>
      <c r="P287" s="1136" t="e">
        <f>VLOOKUP($O287,ICP!$A:$B,2,FALSE)</f>
        <v>#N/A</v>
      </c>
      <c r="R287" s="1100" t="s">
        <v>2223</v>
      </c>
      <c r="S287" s="1137">
        <f t="shared" si="9"/>
        <v>0</v>
      </c>
      <c r="T287" s="1138">
        <f>+'Form 2A'!F70</f>
        <v>0</v>
      </c>
    </row>
    <row r="288" spans="1:20">
      <c r="A288" s="1099" t="s">
        <v>2219</v>
      </c>
      <c r="B288" s="1099" t="s">
        <v>2220</v>
      </c>
      <c r="C288" s="1132">
        <v>580115</v>
      </c>
      <c r="D288" s="1132" t="s">
        <v>2218</v>
      </c>
      <c r="E288" s="1100" t="s">
        <v>2221</v>
      </c>
      <c r="G288" s="1099" t="s">
        <v>2027</v>
      </c>
      <c r="H288" s="1101" t="s">
        <v>2221</v>
      </c>
      <c r="I288" s="1099" t="s">
        <v>2027</v>
      </c>
      <c r="J288" s="1132" t="str">
        <f t="shared" si="10"/>
        <v>Ok</v>
      </c>
      <c r="L288" s="1099" t="s">
        <v>2026</v>
      </c>
      <c r="M288" s="1099" t="s">
        <v>2222</v>
      </c>
      <c r="N288" s="1164"/>
      <c r="O288" s="1099">
        <f>+'Form 2A'!A71</f>
        <v>0</v>
      </c>
      <c r="P288" s="1136" t="e">
        <f>VLOOKUP($O288,ICP!$A:$B,2,FALSE)</f>
        <v>#N/A</v>
      </c>
      <c r="R288" s="1100" t="s">
        <v>2223</v>
      </c>
      <c r="S288" s="1137">
        <f t="shared" si="9"/>
        <v>0</v>
      </c>
      <c r="T288" s="1138">
        <f>+'Form 2A'!F71</f>
        <v>0</v>
      </c>
    </row>
    <row r="289" spans="1:24">
      <c r="A289" s="1099" t="s">
        <v>2219</v>
      </c>
      <c r="B289" s="1099" t="s">
        <v>2220</v>
      </c>
      <c r="C289" s="1132">
        <v>580115</v>
      </c>
      <c r="D289" s="1132" t="s">
        <v>2218</v>
      </c>
      <c r="E289" s="1100" t="s">
        <v>2221</v>
      </c>
      <c r="G289" s="1099" t="s">
        <v>2027</v>
      </c>
      <c r="H289" s="1101" t="s">
        <v>2221</v>
      </c>
      <c r="I289" s="1099" t="s">
        <v>2027</v>
      </c>
      <c r="J289" s="1132" t="str">
        <f t="shared" si="10"/>
        <v>Ok</v>
      </c>
      <c r="L289" s="1099" t="s">
        <v>2026</v>
      </c>
      <c r="M289" s="1099" t="s">
        <v>2222</v>
      </c>
      <c r="N289" s="1164"/>
      <c r="O289" s="1099">
        <f>+'Form 2A'!A72</f>
        <v>0</v>
      </c>
      <c r="P289" s="1136" t="e">
        <f>VLOOKUP($O289,ICP!$A:$B,2,FALSE)</f>
        <v>#N/A</v>
      </c>
      <c r="R289" s="1100" t="s">
        <v>2223</v>
      </c>
      <c r="S289" s="1137">
        <f t="shared" si="9"/>
        <v>0</v>
      </c>
      <c r="T289" s="1138">
        <f>+'Form 2A'!F72</f>
        <v>0</v>
      </c>
    </row>
    <row r="290" spans="1:24">
      <c r="A290" s="1099" t="s">
        <v>2219</v>
      </c>
      <c r="B290" s="1099" t="s">
        <v>2220</v>
      </c>
      <c r="C290" s="1132">
        <v>580115</v>
      </c>
      <c r="D290" s="1132" t="s">
        <v>2218</v>
      </c>
      <c r="E290" s="1100" t="s">
        <v>2221</v>
      </c>
      <c r="G290" s="1099" t="s">
        <v>2027</v>
      </c>
      <c r="H290" s="1101" t="s">
        <v>2221</v>
      </c>
      <c r="I290" s="1099" t="s">
        <v>2027</v>
      </c>
      <c r="J290" s="1132" t="str">
        <f t="shared" si="10"/>
        <v>Ok</v>
      </c>
      <c r="L290" s="1099" t="s">
        <v>2026</v>
      </c>
      <c r="M290" s="1099" t="s">
        <v>2222</v>
      </c>
      <c r="N290" s="1164"/>
      <c r="O290" s="1099">
        <f>+'Form 2A'!A73</f>
        <v>0</v>
      </c>
      <c r="P290" s="1136" t="e">
        <f>VLOOKUP($O290,ICP!$A:$B,2,FALSE)</f>
        <v>#N/A</v>
      </c>
      <c r="R290" s="1100" t="s">
        <v>2223</v>
      </c>
      <c r="S290" s="1137">
        <f t="shared" si="9"/>
        <v>0</v>
      </c>
      <c r="T290" s="1138">
        <f>+'Form 2A'!F73</f>
        <v>0</v>
      </c>
    </row>
    <row r="291" spans="1:24">
      <c r="A291" s="1099" t="s">
        <v>2219</v>
      </c>
      <c r="B291" s="1099" t="s">
        <v>2220</v>
      </c>
      <c r="C291" s="1132">
        <v>580115</v>
      </c>
      <c r="D291" s="1132" t="s">
        <v>2218</v>
      </c>
      <c r="E291" s="1100" t="s">
        <v>2221</v>
      </c>
      <c r="G291" s="1099" t="s">
        <v>2027</v>
      </c>
      <c r="H291" s="1101" t="s">
        <v>2221</v>
      </c>
      <c r="I291" s="1099" t="s">
        <v>2027</v>
      </c>
      <c r="J291" s="1132" t="str">
        <f t="shared" si="10"/>
        <v>Ok</v>
      </c>
      <c r="L291" s="1099" t="s">
        <v>2026</v>
      </c>
      <c r="M291" s="1099" t="s">
        <v>2222</v>
      </c>
      <c r="N291" s="1164"/>
      <c r="O291" s="1099">
        <f>+'Form 2A'!A74</f>
        <v>0</v>
      </c>
      <c r="P291" s="1136" t="e">
        <f>VLOOKUP($O291,ICP!$A:$B,2,FALSE)</f>
        <v>#N/A</v>
      </c>
      <c r="R291" s="1100" t="s">
        <v>2223</v>
      </c>
      <c r="S291" s="1137">
        <f t="shared" si="9"/>
        <v>0</v>
      </c>
      <c r="T291" s="1138">
        <f>+'Form 2A'!F74</f>
        <v>0</v>
      </c>
    </row>
    <row r="292" spans="1:24">
      <c r="A292" s="1099" t="s">
        <v>2219</v>
      </c>
      <c r="B292" s="1099" t="s">
        <v>2220</v>
      </c>
      <c r="C292" s="1132">
        <v>580115</v>
      </c>
      <c r="D292" s="1132" t="s">
        <v>2218</v>
      </c>
      <c r="E292" s="1100" t="s">
        <v>2221</v>
      </c>
      <c r="G292" s="1099" t="s">
        <v>2027</v>
      </c>
      <c r="H292" s="1101" t="s">
        <v>2221</v>
      </c>
      <c r="I292" s="1099" t="s">
        <v>2027</v>
      </c>
      <c r="J292" s="1132" t="str">
        <f t="shared" si="10"/>
        <v>Ok</v>
      </c>
      <c r="L292" s="1099" t="s">
        <v>2026</v>
      </c>
      <c r="M292" s="1099" t="s">
        <v>2222</v>
      </c>
      <c r="N292" s="1164"/>
      <c r="O292" s="1099">
        <f>+'Form 2A'!A75</f>
        <v>0</v>
      </c>
      <c r="P292" s="1136" t="e">
        <f>VLOOKUP($O292,ICP!$A:$B,2,FALSE)</f>
        <v>#N/A</v>
      </c>
      <c r="R292" s="1100" t="s">
        <v>2223</v>
      </c>
      <c r="S292" s="1137">
        <f t="shared" si="9"/>
        <v>0</v>
      </c>
      <c r="T292" s="1138">
        <f>+'Form 2A'!F75</f>
        <v>0</v>
      </c>
    </row>
    <row r="293" spans="1:24">
      <c r="A293" s="1099" t="s">
        <v>2219</v>
      </c>
      <c r="B293" s="1099" t="s">
        <v>2220</v>
      </c>
      <c r="C293" s="1132">
        <v>580115</v>
      </c>
      <c r="D293" s="1132" t="s">
        <v>2218</v>
      </c>
      <c r="E293" s="1100" t="s">
        <v>2221</v>
      </c>
      <c r="G293" s="1099" t="s">
        <v>2027</v>
      </c>
      <c r="H293" s="1101" t="s">
        <v>2221</v>
      </c>
      <c r="I293" s="1099" t="s">
        <v>2027</v>
      </c>
      <c r="J293" s="1132" t="str">
        <f t="shared" si="10"/>
        <v>Ok</v>
      </c>
      <c r="L293" s="1099" t="s">
        <v>2026</v>
      </c>
      <c r="M293" s="1099" t="s">
        <v>2222</v>
      </c>
      <c r="N293" s="1164"/>
      <c r="O293" s="1099">
        <f>+'Form 2A'!A76</f>
        <v>0</v>
      </c>
      <c r="P293" s="1136" t="e">
        <f>VLOOKUP($O293,ICP!$A:$B,2,FALSE)</f>
        <v>#N/A</v>
      </c>
      <c r="R293" s="1100" t="s">
        <v>2223</v>
      </c>
      <c r="S293" s="1137">
        <f t="shared" si="9"/>
        <v>0</v>
      </c>
      <c r="T293" s="1138">
        <f>+'Form 2A'!F76</f>
        <v>0</v>
      </c>
    </row>
    <row r="294" spans="1:24">
      <c r="A294" s="1099" t="s">
        <v>2219</v>
      </c>
      <c r="B294" s="1099" t="s">
        <v>2220</v>
      </c>
      <c r="C294" s="1132">
        <v>580115</v>
      </c>
      <c r="D294" s="1132" t="s">
        <v>2218</v>
      </c>
      <c r="E294" s="1100" t="s">
        <v>2221</v>
      </c>
      <c r="G294" s="1099" t="s">
        <v>2027</v>
      </c>
      <c r="H294" s="1101" t="s">
        <v>2221</v>
      </c>
      <c r="I294" s="1099" t="s">
        <v>2027</v>
      </c>
      <c r="J294" s="1132" t="str">
        <f t="shared" si="10"/>
        <v>Ok</v>
      </c>
      <c r="L294" s="1099" t="s">
        <v>2026</v>
      </c>
      <c r="M294" s="1099" t="s">
        <v>2222</v>
      </c>
      <c r="N294" s="1164"/>
      <c r="O294" s="1099">
        <f>+'Form 2A'!A77</f>
        <v>0</v>
      </c>
      <c r="P294" s="1136" t="e">
        <f>VLOOKUP($O294,ICP!$A:$B,2,FALSE)</f>
        <v>#N/A</v>
      </c>
      <c r="R294" s="1100" t="s">
        <v>2223</v>
      </c>
      <c r="S294" s="1137">
        <f t="shared" si="9"/>
        <v>0</v>
      </c>
      <c r="T294" s="1138">
        <f>+'Form 2A'!F77</f>
        <v>0</v>
      </c>
    </row>
    <row r="295" spans="1:24">
      <c r="A295" s="1099" t="s">
        <v>2224</v>
      </c>
      <c r="B295" s="1099">
        <v>580000</v>
      </c>
      <c r="C295" s="1132">
        <v>580005</v>
      </c>
      <c r="D295" s="1132" t="s">
        <v>2225</v>
      </c>
      <c r="E295" s="1100">
        <v>599999</v>
      </c>
      <c r="G295" s="1102" t="s">
        <v>6</v>
      </c>
      <c r="H295" s="1101">
        <v>599940</v>
      </c>
      <c r="I295" s="1102" t="s">
        <v>2055</v>
      </c>
      <c r="J295" s="1132" t="str">
        <f>IF(E295=H295,"Ok","No Match")</f>
        <v>No Match</v>
      </c>
      <c r="K295" s="1132" t="s">
        <v>2226</v>
      </c>
      <c r="L295" s="1140">
        <v>599940</v>
      </c>
      <c r="M295" s="1102" t="s">
        <v>2055</v>
      </c>
      <c r="N295" s="1141"/>
      <c r="O295" s="1142"/>
      <c r="P295" s="1143"/>
      <c r="Q295" s="1144"/>
      <c r="R295" s="1100" t="s">
        <v>2173</v>
      </c>
      <c r="S295" s="1137">
        <f t="shared" si="9"/>
        <v>-77113.970000000016</v>
      </c>
      <c r="T295" s="1138">
        <f>+'Form 2A'!C28</f>
        <v>-77.113970000000009</v>
      </c>
    </row>
    <row r="296" spans="1:24">
      <c r="A296" s="1099" t="s">
        <v>2227</v>
      </c>
      <c r="B296" s="1099">
        <v>580000</v>
      </c>
      <c r="C296" s="1132">
        <v>580005</v>
      </c>
      <c r="D296" s="1132" t="s">
        <v>2225</v>
      </c>
      <c r="E296" s="1100">
        <v>599999</v>
      </c>
      <c r="G296" s="1102" t="s">
        <v>6</v>
      </c>
      <c r="H296" s="1101">
        <v>540010</v>
      </c>
      <c r="I296" s="1134" t="s">
        <v>4</v>
      </c>
      <c r="J296" s="1132" t="str">
        <f t="shared" si="10"/>
        <v>No Match</v>
      </c>
      <c r="K296" s="1132">
        <v>10</v>
      </c>
      <c r="L296" s="1140">
        <v>599999</v>
      </c>
      <c r="M296" s="1102" t="s">
        <v>6</v>
      </c>
      <c r="N296" s="1141"/>
      <c r="O296" s="1142"/>
      <c r="P296" s="1143"/>
      <c r="Q296" s="1144"/>
      <c r="R296" s="1100" t="s">
        <v>2173</v>
      </c>
      <c r="S296" s="1137">
        <f t="shared" si="9"/>
        <v>0</v>
      </c>
      <c r="T296" s="1138">
        <f>'Form 2A'!C30</f>
        <v>0</v>
      </c>
      <c r="U296" s="1165"/>
    </row>
    <row r="297" spans="1:24">
      <c r="A297" s="1099" t="s">
        <v>1217</v>
      </c>
      <c r="B297" s="1154" t="s">
        <v>1216</v>
      </c>
      <c r="C297" s="1166"/>
      <c r="D297" s="1166"/>
      <c r="E297" s="1167"/>
      <c r="F297" s="1167"/>
      <c r="G297" s="1153"/>
      <c r="H297" s="1168"/>
      <c r="I297" s="1153"/>
      <c r="J297" s="1166"/>
      <c r="K297" s="1166"/>
      <c r="L297" s="1154" t="s">
        <v>1216</v>
      </c>
      <c r="M297" s="1153" t="s">
        <v>1217</v>
      </c>
      <c r="N297" s="1169"/>
      <c r="O297" s="1142"/>
      <c r="P297" s="1143"/>
      <c r="Q297" s="1144"/>
      <c r="R297" s="1167" t="s">
        <v>2162</v>
      </c>
      <c r="S297" s="1156">
        <f t="shared" si="9"/>
        <v>0</v>
      </c>
      <c r="T297" s="1157">
        <f>-'Form 2D'!$C$64*$V$297</f>
        <v>0</v>
      </c>
      <c r="U297" s="1165"/>
      <c r="V297">
        <f>IF('Form 2D'!C63&lt;=0,1,0)</f>
        <v>1</v>
      </c>
    </row>
    <row r="298" spans="1:24">
      <c r="A298" s="1099" t="s">
        <v>1219</v>
      </c>
      <c r="B298" s="1154" t="s">
        <v>1218</v>
      </c>
      <c r="C298" s="1166"/>
      <c r="D298" s="1166"/>
      <c r="E298" s="1167"/>
      <c r="F298" s="1167"/>
      <c r="G298" s="1153"/>
      <c r="H298" s="1168"/>
      <c r="I298" s="1153"/>
      <c r="J298" s="1166"/>
      <c r="K298" s="1166"/>
      <c r="L298" s="1154" t="s">
        <v>1218</v>
      </c>
      <c r="M298" s="1153" t="s">
        <v>1219</v>
      </c>
      <c r="N298" s="1169"/>
      <c r="O298" s="1142"/>
      <c r="P298" s="1143"/>
      <c r="Q298" s="1144"/>
      <c r="R298" s="1167" t="s">
        <v>2162</v>
      </c>
      <c r="S298" s="1156">
        <f t="shared" si="9"/>
        <v>-71198.179999999993</v>
      </c>
      <c r="T298" s="1157">
        <f>'Form 2D'!$I$14*$V$297</f>
        <v>-71.198179999999994</v>
      </c>
      <c r="U298" s="1165"/>
      <c r="V298" t="b">
        <f>ROUND(SUM(T297:T299),5)=-ROUND('Form 2A'!C32,5)</f>
        <v>1</v>
      </c>
      <c r="X298" s="1106" t="s">
        <v>2228</v>
      </c>
    </row>
    <row r="299" spans="1:24">
      <c r="A299" s="1099" t="s">
        <v>1221</v>
      </c>
      <c r="B299" s="1154" t="s">
        <v>1220</v>
      </c>
      <c r="C299" s="1166"/>
      <c r="D299" s="1166"/>
      <c r="E299" s="1167"/>
      <c r="F299" s="1167"/>
      <c r="G299" s="1153"/>
      <c r="H299" s="1168"/>
      <c r="I299" s="1153"/>
      <c r="J299" s="1166"/>
      <c r="K299" s="1166"/>
      <c r="L299" s="1154" t="s">
        <v>1220</v>
      </c>
      <c r="M299" s="1153" t="s">
        <v>1221</v>
      </c>
      <c r="N299" s="1169"/>
      <c r="O299" s="1142"/>
      <c r="P299" s="1143"/>
      <c r="Q299" s="1144"/>
      <c r="R299" s="1167" t="s">
        <v>2162</v>
      </c>
      <c r="S299" s="1156">
        <f t="shared" si="9"/>
        <v>71198.180000000008</v>
      </c>
      <c r="T299" s="1157">
        <f>-'Form 2D'!$I$20*$V$297</f>
        <v>71.198180000000008</v>
      </c>
      <c r="U299" s="1165"/>
    </row>
    <row r="300" spans="1:24">
      <c r="A300" s="1099" t="s">
        <v>2229</v>
      </c>
      <c r="C300" s="1170" t="s">
        <v>2143</v>
      </c>
      <c r="D300" s="1146"/>
      <c r="E300" s="1147"/>
      <c r="F300" s="1147"/>
      <c r="G300" s="1146"/>
      <c r="H300" s="1101" t="s">
        <v>2196</v>
      </c>
      <c r="I300" s="1134" t="s">
        <v>2012</v>
      </c>
      <c r="J300" s="1132" t="str">
        <f t="shared" si="10"/>
        <v>No Match</v>
      </c>
      <c r="K300" s="1132">
        <v>10</v>
      </c>
      <c r="L300" s="1102" t="s">
        <v>2057</v>
      </c>
      <c r="M300" s="1102" t="s">
        <v>2230</v>
      </c>
      <c r="N300" s="1141"/>
      <c r="O300" s="1099" t="str">
        <f>+'Form 2A'!A58</f>
        <v>AG209_Ontario Electricity Financial Corporation</v>
      </c>
      <c r="P300" s="1136" t="str">
        <f>VLOOKUP($O300,ICP!$A:$B,2,FALSE)</f>
        <v>209</v>
      </c>
      <c r="R300" s="1100" t="s">
        <v>2231</v>
      </c>
      <c r="S300" s="1137">
        <f t="shared" si="9"/>
        <v>0</v>
      </c>
      <c r="T300" s="1138">
        <f>'Form 2A'!H58</f>
        <v>0</v>
      </c>
      <c r="U300" s="1165"/>
    </row>
    <row r="301" spans="1:24">
      <c r="A301" s="1099" t="s">
        <v>2229</v>
      </c>
      <c r="C301" s="1146"/>
      <c r="D301" s="1146"/>
      <c r="E301" s="1147"/>
      <c r="F301" s="1147"/>
      <c r="G301" s="1146"/>
      <c r="H301" s="1101" t="s">
        <v>2196</v>
      </c>
      <c r="I301" s="1134" t="s">
        <v>2012</v>
      </c>
      <c r="J301" s="1132" t="str">
        <f t="shared" si="10"/>
        <v>No Match</v>
      </c>
      <c r="K301" s="1132">
        <v>10</v>
      </c>
      <c r="L301" s="1102" t="s">
        <v>2057</v>
      </c>
      <c r="M301" s="1102" t="s">
        <v>2230</v>
      </c>
      <c r="N301" s="1141"/>
      <c r="O301" s="1099" t="str">
        <f>+'Form 2A'!A59</f>
        <v>AG220_Ontario Energy Board</v>
      </c>
      <c r="P301" s="1136" t="str">
        <f>VLOOKUP($O301,ICP!$A:$B,2,FALSE)</f>
        <v>220</v>
      </c>
      <c r="R301" s="1100" t="s">
        <v>2231</v>
      </c>
      <c r="S301" s="1137">
        <f t="shared" si="9"/>
        <v>0</v>
      </c>
      <c r="T301" s="1138">
        <f>'Form 2A'!H59</f>
        <v>0</v>
      </c>
      <c r="U301" s="1165"/>
    </row>
    <row r="302" spans="1:24">
      <c r="A302" s="1099" t="s">
        <v>2229</v>
      </c>
      <c r="C302" s="1146"/>
      <c r="D302" s="1146"/>
      <c r="E302" s="1147"/>
      <c r="F302" s="1147"/>
      <c r="G302" s="1146"/>
      <c r="H302" s="1101" t="s">
        <v>2196</v>
      </c>
      <c r="I302" s="1134" t="s">
        <v>2012</v>
      </c>
      <c r="J302" s="1132" t="str">
        <f t="shared" si="10"/>
        <v>No Match</v>
      </c>
      <c r="K302" s="1132">
        <v>10</v>
      </c>
      <c r="L302" s="1102" t="s">
        <v>2057</v>
      </c>
      <c r="M302" s="1102" t="s">
        <v>2230</v>
      </c>
      <c r="N302" s="1141"/>
      <c r="O302" s="1099" t="str">
        <f>+'Form 2A'!A60</f>
        <v>AG303_Hydro One Inc.</v>
      </c>
      <c r="P302" s="1136" t="str">
        <f>VLOOKUP($O302,ICP!$A:$B,2,FALSE)</f>
        <v>303</v>
      </c>
      <c r="R302" s="1100" t="s">
        <v>2231</v>
      </c>
      <c r="S302" s="1137">
        <f t="shared" si="9"/>
        <v>0</v>
      </c>
      <c r="T302" s="1138">
        <f>'Form 2A'!H60</f>
        <v>0</v>
      </c>
      <c r="U302" s="1165"/>
    </row>
    <row r="303" spans="1:24">
      <c r="A303" s="1099" t="s">
        <v>2229</v>
      </c>
      <c r="C303" s="1146"/>
      <c r="D303" s="1146"/>
      <c r="E303" s="1147"/>
      <c r="F303" s="1147"/>
      <c r="G303" s="1146"/>
      <c r="H303" s="1101" t="s">
        <v>2196</v>
      </c>
      <c r="I303" s="1134" t="s">
        <v>2012</v>
      </c>
      <c r="J303" s="1132" t="str">
        <f t="shared" si="10"/>
        <v>No Match</v>
      </c>
      <c r="K303" s="1132">
        <v>10</v>
      </c>
      <c r="L303" s="1099" t="s">
        <v>2057</v>
      </c>
      <c r="M303" s="1102" t="s">
        <v>2230</v>
      </c>
      <c r="N303" s="1164"/>
      <c r="O303" s="1099">
        <f>+'Form 2A'!A61</f>
        <v>0</v>
      </c>
      <c r="P303" s="1136" t="e">
        <f>VLOOKUP($O303,ICP!$A:$B,2,FALSE)</f>
        <v>#N/A</v>
      </c>
      <c r="R303" s="1100" t="s">
        <v>2231</v>
      </c>
      <c r="S303" s="1137">
        <f t="shared" si="9"/>
        <v>0</v>
      </c>
      <c r="T303" s="1138">
        <f>'Form 2A'!H61</f>
        <v>0</v>
      </c>
      <c r="U303" s="1165"/>
    </row>
    <row r="304" spans="1:24">
      <c r="A304" s="1099" t="s">
        <v>2229</v>
      </c>
      <c r="C304" s="1146"/>
      <c r="D304" s="1146"/>
      <c r="E304" s="1147"/>
      <c r="F304" s="1147"/>
      <c r="G304" s="1146"/>
      <c r="H304" s="1101" t="s">
        <v>2196</v>
      </c>
      <c r="I304" s="1134" t="s">
        <v>2012</v>
      </c>
      <c r="J304" s="1132" t="str">
        <f t="shared" si="10"/>
        <v>No Match</v>
      </c>
      <c r="K304" s="1132">
        <v>10</v>
      </c>
      <c r="L304" s="1099" t="s">
        <v>2057</v>
      </c>
      <c r="M304" s="1102" t="s">
        <v>2230</v>
      </c>
      <c r="N304" s="1164"/>
      <c r="O304" s="1099">
        <f>+'Form 2A'!A62</f>
        <v>0</v>
      </c>
      <c r="P304" s="1136" t="e">
        <f>VLOOKUP($O304,ICP!$A:$B,2,FALSE)</f>
        <v>#N/A</v>
      </c>
      <c r="R304" s="1100" t="s">
        <v>2231</v>
      </c>
      <c r="S304" s="1137">
        <f t="shared" si="9"/>
        <v>0</v>
      </c>
      <c r="T304" s="1138">
        <f>'Form 2A'!H62</f>
        <v>0</v>
      </c>
      <c r="U304" s="1165"/>
    </row>
    <row r="305" spans="1:21">
      <c r="A305" s="1099" t="s">
        <v>2229</v>
      </c>
      <c r="C305" s="1146"/>
      <c r="D305" s="1146"/>
      <c r="E305" s="1147"/>
      <c r="F305" s="1147"/>
      <c r="G305" s="1146"/>
      <c r="H305" s="1101" t="s">
        <v>2196</v>
      </c>
      <c r="I305" s="1134" t="s">
        <v>2012</v>
      </c>
      <c r="J305" s="1132" t="str">
        <f t="shared" si="10"/>
        <v>No Match</v>
      </c>
      <c r="K305" s="1132">
        <v>10</v>
      </c>
      <c r="L305" s="1099" t="s">
        <v>2057</v>
      </c>
      <c r="M305" s="1102" t="s">
        <v>2230</v>
      </c>
      <c r="N305" s="1164"/>
      <c r="O305" s="1099">
        <f>+'Form 2A'!A63</f>
        <v>0</v>
      </c>
      <c r="P305" s="1136" t="e">
        <f>VLOOKUP($O305,ICP!$A:$B,2,FALSE)</f>
        <v>#N/A</v>
      </c>
      <c r="R305" s="1100" t="s">
        <v>2231</v>
      </c>
      <c r="S305" s="1137">
        <f t="shared" si="9"/>
        <v>0</v>
      </c>
      <c r="T305" s="1138">
        <f>'Form 2A'!H63</f>
        <v>0</v>
      </c>
      <c r="U305" s="1165"/>
    </row>
    <row r="306" spans="1:21">
      <c r="A306" s="1099" t="s">
        <v>2229</v>
      </c>
      <c r="C306" s="1146"/>
      <c r="D306" s="1146"/>
      <c r="E306" s="1147"/>
      <c r="F306" s="1147"/>
      <c r="G306" s="1146"/>
      <c r="H306" s="1101" t="s">
        <v>2196</v>
      </c>
      <c r="I306" s="1134" t="s">
        <v>2012</v>
      </c>
      <c r="J306" s="1132" t="str">
        <f t="shared" si="10"/>
        <v>No Match</v>
      </c>
      <c r="K306" s="1132">
        <v>10</v>
      </c>
      <c r="L306" s="1099" t="s">
        <v>2057</v>
      </c>
      <c r="M306" s="1102" t="s">
        <v>2230</v>
      </c>
      <c r="N306" s="1164"/>
      <c r="O306" s="1099">
        <f>+'Form 2A'!A64</f>
        <v>0</v>
      </c>
      <c r="P306" s="1136" t="e">
        <f>VLOOKUP($O306,ICP!$A:$B,2,FALSE)</f>
        <v>#N/A</v>
      </c>
      <c r="R306" s="1100" t="s">
        <v>2231</v>
      </c>
      <c r="S306" s="1137">
        <f t="shared" si="9"/>
        <v>0</v>
      </c>
      <c r="T306" s="1138">
        <f>'Form 2A'!H64</f>
        <v>0</v>
      </c>
      <c r="U306" s="1165"/>
    </row>
    <row r="307" spans="1:21">
      <c r="A307" s="1099" t="s">
        <v>2229</v>
      </c>
      <c r="C307" s="1146"/>
      <c r="D307" s="1146"/>
      <c r="E307" s="1147"/>
      <c r="F307" s="1147"/>
      <c r="G307" s="1146"/>
      <c r="H307" s="1101" t="s">
        <v>2196</v>
      </c>
      <c r="I307" s="1134" t="s">
        <v>2012</v>
      </c>
      <c r="J307" s="1132" t="str">
        <f t="shared" si="10"/>
        <v>No Match</v>
      </c>
      <c r="K307" s="1132">
        <v>10</v>
      </c>
      <c r="L307" s="1099" t="s">
        <v>2057</v>
      </c>
      <c r="M307" s="1102" t="s">
        <v>2230</v>
      </c>
      <c r="N307" s="1164"/>
      <c r="O307" s="1099">
        <f>+'Form 2A'!A65</f>
        <v>0</v>
      </c>
      <c r="P307" s="1136" t="e">
        <f>VLOOKUP($O307,ICP!$A:$B,2,FALSE)</f>
        <v>#N/A</v>
      </c>
      <c r="R307" s="1100" t="s">
        <v>2231</v>
      </c>
      <c r="S307" s="1137">
        <f t="shared" si="9"/>
        <v>0</v>
      </c>
      <c r="T307" s="1138">
        <f>'Form 2A'!H65</f>
        <v>0</v>
      </c>
      <c r="U307" s="1165"/>
    </row>
    <row r="308" spans="1:21">
      <c r="A308" s="1099" t="s">
        <v>2229</v>
      </c>
      <c r="C308" s="1146"/>
      <c r="D308" s="1146"/>
      <c r="E308" s="1147"/>
      <c r="F308" s="1147"/>
      <c r="G308" s="1146"/>
      <c r="H308" s="1101" t="s">
        <v>2196</v>
      </c>
      <c r="I308" s="1134" t="s">
        <v>2012</v>
      </c>
      <c r="J308" s="1132" t="str">
        <f t="shared" si="10"/>
        <v>No Match</v>
      </c>
      <c r="K308" s="1132">
        <v>10</v>
      </c>
      <c r="L308" s="1099" t="s">
        <v>2057</v>
      </c>
      <c r="M308" s="1102" t="s">
        <v>2230</v>
      </c>
      <c r="N308" s="1164"/>
      <c r="O308" s="1099">
        <f>+'Form 2A'!A66</f>
        <v>0</v>
      </c>
      <c r="P308" s="1136" t="e">
        <f>VLOOKUP($O308,ICP!$A:$B,2,FALSE)</f>
        <v>#N/A</v>
      </c>
      <c r="R308" s="1100" t="s">
        <v>2231</v>
      </c>
      <c r="S308" s="1137">
        <f t="shared" si="9"/>
        <v>0</v>
      </c>
      <c r="T308" s="1138">
        <f>'Form 2A'!H66</f>
        <v>0</v>
      </c>
      <c r="U308" s="1165"/>
    </row>
    <row r="309" spans="1:21">
      <c r="A309" s="1099" t="s">
        <v>2229</v>
      </c>
      <c r="C309" s="1146"/>
      <c r="D309" s="1146"/>
      <c r="E309" s="1147"/>
      <c r="F309" s="1147"/>
      <c r="G309" s="1146"/>
      <c r="H309" s="1101" t="s">
        <v>2196</v>
      </c>
      <c r="I309" s="1134" t="s">
        <v>2012</v>
      </c>
      <c r="J309" s="1132" t="str">
        <f t="shared" si="10"/>
        <v>No Match</v>
      </c>
      <c r="K309" s="1132">
        <v>10</v>
      </c>
      <c r="L309" s="1099" t="s">
        <v>2057</v>
      </c>
      <c r="M309" s="1102" t="s">
        <v>2230</v>
      </c>
      <c r="N309" s="1164"/>
      <c r="O309" s="1099">
        <f>+'Form 2A'!A67</f>
        <v>0</v>
      </c>
      <c r="P309" s="1136" t="e">
        <f>VLOOKUP($O309,ICP!$A:$B,2,FALSE)</f>
        <v>#N/A</v>
      </c>
      <c r="R309" s="1100" t="s">
        <v>2231</v>
      </c>
      <c r="S309" s="1137">
        <f t="shared" si="9"/>
        <v>0</v>
      </c>
      <c r="T309" s="1138">
        <f>'Form 2A'!H67</f>
        <v>0</v>
      </c>
      <c r="U309" s="1165"/>
    </row>
    <row r="310" spans="1:21">
      <c r="A310" s="1099" t="s">
        <v>2229</v>
      </c>
      <c r="C310" s="1146"/>
      <c r="D310" s="1146"/>
      <c r="E310" s="1147"/>
      <c r="F310" s="1147"/>
      <c r="G310" s="1146"/>
      <c r="H310" s="1101" t="s">
        <v>2196</v>
      </c>
      <c r="I310" s="1134" t="s">
        <v>2012</v>
      </c>
      <c r="J310" s="1132" t="str">
        <f t="shared" si="10"/>
        <v>No Match</v>
      </c>
      <c r="K310" s="1132">
        <v>10</v>
      </c>
      <c r="L310" s="1099" t="s">
        <v>2057</v>
      </c>
      <c r="M310" s="1102" t="s">
        <v>2230</v>
      </c>
      <c r="N310" s="1164"/>
      <c r="O310" s="1099">
        <f>+'Form 2A'!A68</f>
        <v>0</v>
      </c>
      <c r="P310" s="1136" t="e">
        <f>VLOOKUP($O310,ICP!$A:$B,2,FALSE)</f>
        <v>#N/A</v>
      </c>
      <c r="R310" s="1100" t="s">
        <v>2231</v>
      </c>
      <c r="S310" s="1137">
        <f t="shared" si="9"/>
        <v>0</v>
      </c>
      <c r="T310" s="1138">
        <f>'Form 2A'!H68</f>
        <v>0</v>
      </c>
      <c r="U310" s="1165"/>
    </row>
    <row r="311" spans="1:21">
      <c r="A311" s="1099" t="s">
        <v>2229</v>
      </c>
      <c r="C311" s="1146"/>
      <c r="D311" s="1146"/>
      <c r="E311" s="1147"/>
      <c r="F311" s="1147"/>
      <c r="G311" s="1146"/>
      <c r="H311" s="1101" t="s">
        <v>2196</v>
      </c>
      <c r="I311" s="1134" t="s">
        <v>2012</v>
      </c>
      <c r="J311" s="1132" t="str">
        <f t="shared" si="10"/>
        <v>No Match</v>
      </c>
      <c r="K311" s="1132">
        <v>10</v>
      </c>
      <c r="L311" s="1099" t="s">
        <v>2057</v>
      </c>
      <c r="M311" s="1102" t="s">
        <v>2230</v>
      </c>
      <c r="N311" s="1164"/>
      <c r="O311" s="1099">
        <f>+'Form 2A'!A69</f>
        <v>0</v>
      </c>
      <c r="P311" s="1136" t="e">
        <f>VLOOKUP($O311,ICP!$A:$B,2,FALSE)</f>
        <v>#N/A</v>
      </c>
      <c r="R311" s="1100" t="s">
        <v>2231</v>
      </c>
      <c r="S311" s="1137">
        <f t="shared" si="9"/>
        <v>0</v>
      </c>
      <c r="T311" s="1138">
        <f>'Form 2A'!H69</f>
        <v>0</v>
      </c>
      <c r="U311" s="1165"/>
    </row>
    <row r="312" spans="1:21">
      <c r="A312" s="1099" t="s">
        <v>2229</v>
      </c>
      <c r="C312" s="1146"/>
      <c r="D312" s="1146"/>
      <c r="E312" s="1147"/>
      <c r="F312" s="1147"/>
      <c r="G312" s="1146"/>
      <c r="H312" s="1101" t="s">
        <v>2196</v>
      </c>
      <c r="I312" s="1134" t="s">
        <v>2012</v>
      </c>
      <c r="J312" s="1132" t="str">
        <f t="shared" si="10"/>
        <v>No Match</v>
      </c>
      <c r="K312" s="1132">
        <v>10</v>
      </c>
      <c r="L312" s="1099" t="s">
        <v>2057</v>
      </c>
      <c r="M312" s="1102" t="s">
        <v>2230</v>
      </c>
      <c r="N312" s="1164"/>
      <c r="O312" s="1099">
        <f>+'Form 2A'!A70</f>
        <v>0</v>
      </c>
      <c r="P312" s="1136" t="e">
        <f>VLOOKUP($O312,ICP!$A:$B,2,FALSE)</f>
        <v>#N/A</v>
      </c>
      <c r="R312" s="1100" t="s">
        <v>2231</v>
      </c>
      <c r="S312" s="1137">
        <f t="shared" si="9"/>
        <v>0</v>
      </c>
      <c r="T312" s="1138">
        <f>'Form 2A'!H70</f>
        <v>0</v>
      </c>
      <c r="U312" s="1165"/>
    </row>
    <row r="313" spans="1:21">
      <c r="A313" s="1099" t="s">
        <v>2229</v>
      </c>
      <c r="C313" s="1146"/>
      <c r="D313" s="1146"/>
      <c r="E313" s="1147"/>
      <c r="F313" s="1147"/>
      <c r="G313" s="1146"/>
      <c r="H313" s="1101" t="s">
        <v>2196</v>
      </c>
      <c r="I313" s="1134" t="s">
        <v>2012</v>
      </c>
      <c r="J313" s="1132" t="str">
        <f t="shared" si="10"/>
        <v>No Match</v>
      </c>
      <c r="K313" s="1132">
        <v>10</v>
      </c>
      <c r="L313" s="1099" t="s">
        <v>2057</v>
      </c>
      <c r="M313" s="1102" t="s">
        <v>2230</v>
      </c>
      <c r="N313" s="1164"/>
      <c r="O313" s="1099">
        <f>+'Form 2A'!A71</f>
        <v>0</v>
      </c>
      <c r="P313" s="1136" t="e">
        <f>VLOOKUP($O313,ICP!$A:$B,2,FALSE)</f>
        <v>#N/A</v>
      </c>
      <c r="R313" s="1100" t="s">
        <v>2231</v>
      </c>
      <c r="S313" s="1137">
        <f t="shared" si="9"/>
        <v>0</v>
      </c>
      <c r="T313" s="1138">
        <f>'Form 2A'!H71</f>
        <v>0</v>
      </c>
      <c r="U313" s="1165"/>
    </row>
    <row r="314" spans="1:21">
      <c r="A314" s="1099" t="s">
        <v>2229</v>
      </c>
      <c r="C314" s="1146"/>
      <c r="D314" s="1146"/>
      <c r="E314" s="1147"/>
      <c r="F314" s="1147"/>
      <c r="G314" s="1146"/>
      <c r="H314" s="1101" t="s">
        <v>2196</v>
      </c>
      <c r="I314" s="1134" t="s">
        <v>2012</v>
      </c>
      <c r="J314" s="1132" t="str">
        <f t="shared" si="10"/>
        <v>No Match</v>
      </c>
      <c r="K314" s="1132">
        <v>10</v>
      </c>
      <c r="L314" s="1099" t="s">
        <v>2057</v>
      </c>
      <c r="M314" s="1102" t="s">
        <v>2230</v>
      </c>
      <c r="N314" s="1164"/>
      <c r="O314" s="1099">
        <f>+'Form 2A'!A72</f>
        <v>0</v>
      </c>
      <c r="P314" s="1136" t="e">
        <f>VLOOKUP($O314,ICP!$A:$B,2,FALSE)</f>
        <v>#N/A</v>
      </c>
      <c r="R314" s="1100" t="s">
        <v>2231</v>
      </c>
      <c r="S314" s="1137">
        <f t="shared" si="9"/>
        <v>0</v>
      </c>
      <c r="T314" s="1138">
        <f>'Form 2A'!H72</f>
        <v>0</v>
      </c>
      <c r="U314" s="1165"/>
    </row>
    <row r="315" spans="1:21">
      <c r="A315" s="1099" t="s">
        <v>2229</v>
      </c>
      <c r="C315" s="1146"/>
      <c r="D315" s="1146"/>
      <c r="E315" s="1147"/>
      <c r="F315" s="1147"/>
      <c r="G315" s="1146"/>
      <c r="H315" s="1101" t="s">
        <v>2196</v>
      </c>
      <c r="I315" s="1134" t="s">
        <v>2012</v>
      </c>
      <c r="J315" s="1132" t="str">
        <f t="shared" si="10"/>
        <v>No Match</v>
      </c>
      <c r="K315" s="1132">
        <v>10</v>
      </c>
      <c r="L315" s="1099" t="s">
        <v>2057</v>
      </c>
      <c r="M315" s="1102" t="s">
        <v>2230</v>
      </c>
      <c r="N315" s="1164"/>
      <c r="O315" s="1099">
        <f>+'Form 2A'!A73</f>
        <v>0</v>
      </c>
      <c r="P315" s="1136" t="e">
        <f>VLOOKUP($O315,ICP!$A:$B,2,FALSE)</f>
        <v>#N/A</v>
      </c>
      <c r="R315" s="1100" t="s">
        <v>2231</v>
      </c>
      <c r="S315" s="1137">
        <f t="shared" si="9"/>
        <v>0</v>
      </c>
      <c r="T315" s="1138">
        <f>'Form 2A'!H73</f>
        <v>0</v>
      </c>
      <c r="U315" s="1165"/>
    </row>
    <row r="316" spans="1:21">
      <c r="A316" s="1099" t="s">
        <v>2229</v>
      </c>
      <c r="C316" s="1146"/>
      <c r="D316" s="1146"/>
      <c r="E316" s="1147"/>
      <c r="F316" s="1147"/>
      <c r="G316" s="1146"/>
      <c r="H316" s="1101" t="s">
        <v>2196</v>
      </c>
      <c r="I316" s="1134" t="s">
        <v>2012</v>
      </c>
      <c r="J316" s="1132" t="str">
        <f t="shared" si="10"/>
        <v>No Match</v>
      </c>
      <c r="K316" s="1132">
        <v>10</v>
      </c>
      <c r="L316" s="1099" t="s">
        <v>2057</v>
      </c>
      <c r="M316" s="1102" t="s">
        <v>2230</v>
      </c>
      <c r="N316" s="1164"/>
      <c r="O316" s="1099">
        <f>+'Form 2A'!A74</f>
        <v>0</v>
      </c>
      <c r="P316" s="1136" t="e">
        <f>VLOOKUP($O316,ICP!$A:$B,2,FALSE)</f>
        <v>#N/A</v>
      </c>
      <c r="R316" s="1100" t="s">
        <v>2231</v>
      </c>
      <c r="S316" s="1137">
        <f t="shared" si="9"/>
        <v>0</v>
      </c>
      <c r="T316" s="1138">
        <f>'Form 2A'!H74</f>
        <v>0</v>
      </c>
      <c r="U316" s="1165"/>
    </row>
    <row r="317" spans="1:21">
      <c r="A317" s="1099" t="s">
        <v>2229</v>
      </c>
      <c r="C317" s="1146"/>
      <c r="D317" s="1146"/>
      <c r="E317" s="1147"/>
      <c r="F317" s="1147"/>
      <c r="G317" s="1146"/>
      <c r="H317" s="1101" t="s">
        <v>2196</v>
      </c>
      <c r="I317" s="1134" t="s">
        <v>2012</v>
      </c>
      <c r="J317" s="1132" t="str">
        <f t="shared" si="10"/>
        <v>No Match</v>
      </c>
      <c r="K317" s="1132">
        <v>10</v>
      </c>
      <c r="L317" s="1099" t="s">
        <v>2057</v>
      </c>
      <c r="M317" s="1102" t="s">
        <v>2230</v>
      </c>
      <c r="N317" s="1164"/>
      <c r="O317" s="1099">
        <f>+'Form 2A'!A75</f>
        <v>0</v>
      </c>
      <c r="P317" s="1136" t="e">
        <f>VLOOKUP($O317,ICP!$A:$B,2,FALSE)</f>
        <v>#N/A</v>
      </c>
      <c r="R317" s="1100" t="s">
        <v>2231</v>
      </c>
      <c r="S317" s="1137">
        <f t="shared" si="9"/>
        <v>0</v>
      </c>
      <c r="T317" s="1138">
        <f>'Form 2A'!H75</f>
        <v>0</v>
      </c>
      <c r="U317" s="1165"/>
    </row>
    <row r="318" spans="1:21">
      <c r="A318" s="1099" t="s">
        <v>2229</v>
      </c>
      <c r="C318" s="1146"/>
      <c r="D318" s="1146"/>
      <c r="E318" s="1147"/>
      <c r="F318" s="1147"/>
      <c r="G318" s="1146"/>
      <c r="H318" s="1101" t="s">
        <v>2196</v>
      </c>
      <c r="I318" s="1134" t="s">
        <v>2012</v>
      </c>
      <c r="J318" s="1132" t="str">
        <f t="shared" si="10"/>
        <v>No Match</v>
      </c>
      <c r="K318" s="1132">
        <v>10</v>
      </c>
      <c r="L318" s="1099" t="s">
        <v>2057</v>
      </c>
      <c r="M318" s="1102" t="s">
        <v>2230</v>
      </c>
      <c r="N318" s="1164"/>
      <c r="O318" s="1099">
        <f>+'Form 2A'!A76</f>
        <v>0</v>
      </c>
      <c r="P318" s="1136" t="e">
        <f>VLOOKUP($O318,ICP!$A:$B,2,FALSE)</f>
        <v>#N/A</v>
      </c>
      <c r="R318" s="1100" t="s">
        <v>2231</v>
      </c>
      <c r="S318" s="1137">
        <f t="shared" si="9"/>
        <v>0</v>
      </c>
      <c r="T318" s="1138">
        <f>'Form 2A'!H76</f>
        <v>0</v>
      </c>
      <c r="U318" s="1165"/>
    </row>
    <row r="319" spans="1:21">
      <c r="A319" s="1099" t="s">
        <v>2229</v>
      </c>
      <c r="C319" s="1146"/>
      <c r="D319" s="1146"/>
      <c r="E319" s="1147"/>
      <c r="F319" s="1147"/>
      <c r="G319" s="1146"/>
      <c r="H319" s="1101" t="s">
        <v>2196</v>
      </c>
      <c r="I319" s="1134" t="s">
        <v>2012</v>
      </c>
      <c r="J319" s="1132" t="str">
        <f t="shared" si="10"/>
        <v>No Match</v>
      </c>
      <c r="K319" s="1132">
        <v>10</v>
      </c>
      <c r="L319" s="1099" t="s">
        <v>2057</v>
      </c>
      <c r="M319" s="1102" t="s">
        <v>2230</v>
      </c>
      <c r="N319" s="1164"/>
      <c r="O319" s="1099">
        <f>+'Form 2A'!A77</f>
        <v>0</v>
      </c>
      <c r="P319" s="1136" t="e">
        <f>VLOOKUP($O319,ICP!$A:$B,2,FALSE)</f>
        <v>#N/A</v>
      </c>
      <c r="R319" s="1100" t="s">
        <v>2231</v>
      </c>
      <c r="S319" s="1137">
        <f t="shared" si="9"/>
        <v>0</v>
      </c>
      <c r="T319" s="1138">
        <f>'Form 2A'!H77</f>
        <v>0</v>
      </c>
      <c r="U319" s="1165"/>
    </row>
    <row r="320" spans="1:21">
      <c r="A320" s="1099" t="s">
        <v>2232</v>
      </c>
      <c r="B320" s="1099">
        <v>580000</v>
      </c>
      <c r="C320" s="1132">
        <v>580005</v>
      </c>
      <c r="D320" s="1132" t="s">
        <v>2225</v>
      </c>
      <c r="E320" s="1100">
        <v>599999</v>
      </c>
      <c r="G320" s="1102" t="s">
        <v>6</v>
      </c>
      <c r="H320" s="1101">
        <v>599999</v>
      </c>
      <c r="I320" s="1102" t="s">
        <v>6</v>
      </c>
      <c r="J320" s="1132" t="str">
        <f t="shared" si="10"/>
        <v>Ok</v>
      </c>
      <c r="L320" s="1163">
        <v>599999</v>
      </c>
      <c r="M320" s="1102" t="s">
        <v>6</v>
      </c>
      <c r="N320" s="1164"/>
      <c r="O320" s="1142"/>
      <c r="P320" s="1143"/>
      <c r="Q320" s="1144"/>
      <c r="R320" s="1100" t="s">
        <v>2233</v>
      </c>
      <c r="S320" s="1137">
        <f t="shared" si="9"/>
        <v>42160673.719999999</v>
      </c>
      <c r="T320" s="1138">
        <f>+'Form 2A'!C34</f>
        <v>42160.673719999999</v>
      </c>
    </row>
    <row r="321" spans="1:20">
      <c r="A321" s="1099" t="s">
        <v>2234</v>
      </c>
      <c r="B321" s="1099" t="s">
        <v>2235</v>
      </c>
      <c r="C321" s="1132">
        <v>580005</v>
      </c>
      <c r="D321" s="1132" t="s">
        <v>2225</v>
      </c>
      <c r="E321" s="1100" t="s">
        <v>2236</v>
      </c>
      <c r="G321" s="1102" t="s">
        <v>2058</v>
      </c>
      <c r="H321" s="1101" t="s">
        <v>2236</v>
      </c>
      <c r="I321" s="1102" t="s">
        <v>2058</v>
      </c>
      <c r="J321" s="1132" t="str">
        <f t="shared" si="10"/>
        <v>Ok</v>
      </c>
      <c r="L321" s="1099" t="s">
        <v>2057</v>
      </c>
      <c r="M321" s="1102" t="s">
        <v>2230</v>
      </c>
      <c r="N321" s="1164"/>
      <c r="O321" s="1099" t="str">
        <f>+'Form 2A'!A58</f>
        <v>AG209_Ontario Electricity Financial Corporation</v>
      </c>
      <c r="P321" s="1136" t="str">
        <f>VLOOKUP($O321,ICP!$A:$B,2,FALSE)</f>
        <v>209</v>
      </c>
      <c r="R321" s="1100" t="s">
        <v>2237</v>
      </c>
      <c r="S321" s="1137">
        <f t="shared" si="9"/>
        <v>0</v>
      </c>
      <c r="T321" s="1138">
        <f>+'Form 2A'!I58</f>
        <v>0</v>
      </c>
    </row>
    <row r="322" spans="1:20">
      <c r="A322" s="1099" t="s">
        <v>2234</v>
      </c>
      <c r="B322" s="1099" t="s">
        <v>2235</v>
      </c>
      <c r="C322" s="1132">
        <v>580005</v>
      </c>
      <c r="D322" s="1132" t="s">
        <v>2225</v>
      </c>
      <c r="E322" s="1100" t="s">
        <v>2236</v>
      </c>
      <c r="G322" s="1102" t="s">
        <v>2058</v>
      </c>
      <c r="H322" s="1101" t="s">
        <v>2236</v>
      </c>
      <c r="I322" s="1102" t="s">
        <v>2058</v>
      </c>
      <c r="J322" s="1132" t="str">
        <f t="shared" si="10"/>
        <v>Ok</v>
      </c>
      <c r="L322" s="1099" t="s">
        <v>2057</v>
      </c>
      <c r="M322" s="1102" t="s">
        <v>2230</v>
      </c>
      <c r="N322" s="1164"/>
      <c r="O322" s="1099" t="str">
        <f>+'Form 2A'!A59</f>
        <v>AG220_Ontario Energy Board</v>
      </c>
      <c r="P322" s="1136" t="str">
        <f>VLOOKUP($O322,ICP!$A:$B,2,FALSE)</f>
        <v>220</v>
      </c>
      <c r="R322" s="1100" t="s">
        <v>2237</v>
      </c>
      <c r="S322" s="1137">
        <f t="shared" si="9"/>
        <v>1659182</v>
      </c>
      <c r="T322" s="1138">
        <f>+'Form 2A'!I59</f>
        <v>1659.182</v>
      </c>
    </row>
    <row r="323" spans="1:20">
      <c r="A323" s="1099" t="s">
        <v>2234</v>
      </c>
      <c r="B323" s="1099" t="s">
        <v>2235</v>
      </c>
      <c r="C323" s="1132">
        <v>580005</v>
      </c>
      <c r="D323" s="1132" t="s">
        <v>2225</v>
      </c>
      <c r="E323" s="1100" t="s">
        <v>2236</v>
      </c>
      <c r="G323" s="1102" t="s">
        <v>2058</v>
      </c>
      <c r="H323" s="1101" t="s">
        <v>2236</v>
      </c>
      <c r="I323" s="1102" t="s">
        <v>2058</v>
      </c>
      <c r="J323" s="1132" t="str">
        <f t="shared" si="10"/>
        <v>Ok</v>
      </c>
      <c r="L323" s="1099" t="s">
        <v>2057</v>
      </c>
      <c r="M323" s="1102" t="s">
        <v>2230</v>
      </c>
      <c r="N323" s="1164"/>
      <c r="O323" s="1099" t="str">
        <f>+'Form 2A'!A60</f>
        <v>AG303_Hydro One Inc.</v>
      </c>
      <c r="P323" s="1136" t="str">
        <f>VLOOKUP($O323,ICP!$A:$B,2,FALSE)</f>
        <v>303</v>
      </c>
      <c r="R323" s="1100" t="s">
        <v>2237</v>
      </c>
      <c r="S323" s="1137" t="e">
        <f t="shared" si="9"/>
        <v>#VALUE!</v>
      </c>
      <c r="T323" s="1138" t="str">
        <f>+'Form 2A'!I61</f>
        <v xml:space="preserve"> </v>
      </c>
    </row>
    <row r="324" spans="1:20">
      <c r="A324" s="1099" t="s">
        <v>2234</v>
      </c>
      <c r="B324" s="1099" t="s">
        <v>2235</v>
      </c>
      <c r="C324" s="1132">
        <v>580005</v>
      </c>
      <c r="D324" s="1132" t="s">
        <v>2225</v>
      </c>
      <c r="E324" s="1100" t="s">
        <v>2236</v>
      </c>
      <c r="G324" s="1102" t="s">
        <v>2058</v>
      </c>
      <c r="H324" s="1101" t="s">
        <v>2236</v>
      </c>
      <c r="I324" s="1102" t="s">
        <v>2058</v>
      </c>
      <c r="J324" s="1132" t="str">
        <f t="shared" si="10"/>
        <v>Ok</v>
      </c>
      <c r="L324" s="1099" t="s">
        <v>2057</v>
      </c>
      <c r="M324" s="1102" t="s">
        <v>2230</v>
      </c>
      <c r="N324" s="1164"/>
      <c r="O324" s="1099">
        <f>+'Form 2A'!A61</f>
        <v>0</v>
      </c>
      <c r="P324" s="1136" t="e">
        <f>VLOOKUP($O324,ICP!$A:$B,2,FALSE)</f>
        <v>#N/A</v>
      </c>
      <c r="R324" s="1100" t="s">
        <v>2237</v>
      </c>
      <c r="S324" s="1137" t="e">
        <f t="shared" si="9"/>
        <v>#REF!</v>
      </c>
      <c r="T324" s="1138" t="e">
        <f>+'Form 2A'!#REF!</f>
        <v>#REF!</v>
      </c>
    </row>
    <row r="325" spans="1:20">
      <c r="A325" s="1099" t="s">
        <v>2234</v>
      </c>
      <c r="B325" s="1099" t="s">
        <v>2235</v>
      </c>
      <c r="C325" s="1132">
        <v>580005</v>
      </c>
      <c r="D325" s="1132" t="s">
        <v>2225</v>
      </c>
      <c r="E325" s="1100" t="s">
        <v>2236</v>
      </c>
      <c r="G325" s="1102" t="s">
        <v>2058</v>
      </c>
      <c r="H325" s="1101" t="s">
        <v>2236</v>
      </c>
      <c r="I325" s="1102" t="s">
        <v>2058</v>
      </c>
      <c r="J325" s="1132" t="str">
        <f t="shared" si="10"/>
        <v>Ok</v>
      </c>
      <c r="L325" s="1099" t="s">
        <v>2057</v>
      </c>
      <c r="M325" s="1102" t="s">
        <v>2230</v>
      </c>
      <c r="N325" s="1164"/>
      <c r="O325" s="1099">
        <f>+'Form 2A'!A62</f>
        <v>0</v>
      </c>
      <c r="P325" s="1136" t="e">
        <f>VLOOKUP($O325,ICP!$A:$B,2,FALSE)</f>
        <v>#N/A</v>
      </c>
      <c r="R325" s="1100" t="s">
        <v>2237</v>
      </c>
      <c r="S325" s="1137">
        <f t="shared" si="9"/>
        <v>0</v>
      </c>
      <c r="T325" s="1138">
        <f>+'Form 2A'!I62</f>
        <v>0</v>
      </c>
    </row>
    <row r="326" spans="1:20">
      <c r="A326" s="1099" t="s">
        <v>2234</v>
      </c>
      <c r="B326" s="1099" t="s">
        <v>2235</v>
      </c>
      <c r="C326" s="1132">
        <v>580005</v>
      </c>
      <c r="D326" s="1132" t="s">
        <v>2225</v>
      </c>
      <c r="E326" s="1100" t="s">
        <v>2236</v>
      </c>
      <c r="G326" s="1102" t="s">
        <v>2058</v>
      </c>
      <c r="H326" s="1101" t="s">
        <v>2236</v>
      </c>
      <c r="I326" s="1102" t="s">
        <v>2058</v>
      </c>
      <c r="J326" s="1132" t="str">
        <f t="shared" si="10"/>
        <v>Ok</v>
      </c>
      <c r="L326" s="1099" t="s">
        <v>2057</v>
      </c>
      <c r="M326" s="1102" t="s">
        <v>2230</v>
      </c>
      <c r="N326" s="1164"/>
      <c r="O326" s="1099">
        <f>+'Form 2A'!A63</f>
        <v>0</v>
      </c>
      <c r="P326" s="1136" t="e">
        <f>VLOOKUP($O326,ICP!$A:$B,2,FALSE)</f>
        <v>#N/A</v>
      </c>
      <c r="R326" s="1100" t="s">
        <v>2237</v>
      </c>
      <c r="S326" s="1137">
        <f t="shared" si="9"/>
        <v>0</v>
      </c>
      <c r="T326" s="1138">
        <f>+'Form 2A'!I63</f>
        <v>0</v>
      </c>
    </row>
    <row r="327" spans="1:20">
      <c r="A327" s="1099" t="s">
        <v>2234</v>
      </c>
      <c r="B327" s="1099" t="s">
        <v>2235</v>
      </c>
      <c r="C327" s="1132">
        <v>580005</v>
      </c>
      <c r="D327" s="1132" t="s">
        <v>2225</v>
      </c>
      <c r="E327" s="1100" t="s">
        <v>2236</v>
      </c>
      <c r="G327" s="1102" t="s">
        <v>2058</v>
      </c>
      <c r="H327" s="1101" t="s">
        <v>2236</v>
      </c>
      <c r="I327" s="1102" t="s">
        <v>2058</v>
      </c>
      <c r="J327" s="1132" t="str">
        <f t="shared" si="10"/>
        <v>Ok</v>
      </c>
      <c r="L327" s="1099" t="s">
        <v>2057</v>
      </c>
      <c r="M327" s="1102" t="s">
        <v>2230</v>
      </c>
      <c r="N327" s="1164"/>
      <c r="O327" s="1099">
        <f>+'Form 2A'!A64</f>
        <v>0</v>
      </c>
      <c r="P327" s="1136" t="e">
        <f>VLOOKUP($O327,ICP!$A:$B,2,FALSE)</f>
        <v>#N/A</v>
      </c>
      <c r="R327" s="1100" t="s">
        <v>2237</v>
      </c>
      <c r="S327" s="1137">
        <f t="shared" ref="S327:S393" si="11">+T327*$S$1</f>
        <v>0</v>
      </c>
      <c r="T327" s="1138">
        <f>+'Form 2A'!I64</f>
        <v>0</v>
      </c>
    </row>
    <row r="328" spans="1:20">
      <c r="A328" s="1099" t="s">
        <v>2234</v>
      </c>
      <c r="B328" s="1099" t="s">
        <v>2235</v>
      </c>
      <c r="C328" s="1132">
        <v>580005</v>
      </c>
      <c r="D328" s="1132" t="s">
        <v>2225</v>
      </c>
      <c r="E328" s="1100" t="s">
        <v>2236</v>
      </c>
      <c r="G328" s="1102" t="s">
        <v>2058</v>
      </c>
      <c r="H328" s="1101" t="s">
        <v>2236</v>
      </c>
      <c r="I328" s="1102" t="s">
        <v>2058</v>
      </c>
      <c r="J328" s="1132" t="str">
        <f t="shared" si="10"/>
        <v>Ok</v>
      </c>
      <c r="L328" s="1099" t="s">
        <v>2057</v>
      </c>
      <c r="M328" s="1102" t="s">
        <v>2230</v>
      </c>
      <c r="N328" s="1164"/>
      <c r="O328" s="1099">
        <f>+'Form 2A'!A65</f>
        <v>0</v>
      </c>
      <c r="P328" s="1136" t="e">
        <f>VLOOKUP($O328,ICP!$A:$B,2,FALSE)</f>
        <v>#N/A</v>
      </c>
      <c r="R328" s="1100" t="s">
        <v>2237</v>
      </c>
      <c r="S328" s="1137">
        <f t="shared" si="11"/>
        <v>0</v>
      </c>
      <c r="T328" s="1138">
        <f>+'Form 2A'!I65</f>
        <v>0</v>
      </c>
    </row>
    <row r="329" spans="1:20">
      <c r="A329" s="1099" t="s">
        <v>2234</v>
      </c>
      <c r="B329" s="1099" t="s">
        <v>2235</v>
      </c>
      <c r="C329" s="1132">
        <v>580005</v>
      </c>
      <c r="D329" s="1132" t="s">
        <v>2225</v>
      </c>
      <c r="E329" s="1100" t="s">
        <v>2236</v>
      </c>
      <c r="G329" s="1102" t="s">
        <v>2058</v>
      </c>
      <c r="H329" s="1101" t="s">
        <v>2236</v>
      </c>
      <c r="I329" s="1102" t="s">
        <v>2058</v>
      </c>
      <c r="J329" s="1132" t="str">
        <f t="shared" si="10"/>
        <v>Ok</v>
      </c>
      <c r="L329" s="1099" t="s">
        <v>2057</v>
      </c>
      <c r="M329" s="1102" t="s">
        <v>2230</v>
      </c>
      <c r="N329" s="1164"/>
      <c r="O329" s="1099">
        <f>+'Form 2A'!A66</f>
        <v>0</v>
      </c>
      <c r="P329" s="1136" t="e">
        <f>VLOOKUP($O329,ICP!$A:$B,2,FALSE)</f>
        <v>#N/A</v>
      </c>
      <c r="R329" s="1100" t="s">
        <v>2237</v>
      </c>
      <c r="S329" s="1137">
        <f t="shared" si="11"/>
        <v>0</v>
      </c>
      <c r="T329" s="1138">
        <f>+'Form 2A'!I66</f>
        <v>0</v>
      </c>
    </row>
    <row r="330" spans="1:20">
      <c r="A330" s="1099" t="s">
        <v>2234</v>
      </c>
      <c r="B330" s="1099" t="s">
        <v>2235</v>
      </c>
      <c r="C330" s="1132">
        <v>580005</v>
      </c>
      <c r="D330" s="1132" t="s">
        <v>2225</v>
      </c>
      <c r="E330" s="1100" t="s">
        <v>2236</v>
      </c>
      <c r="G330" s="1102" t="s">
        <v>2058</v>
      </c>
      <c r="H330" s="1101" t="s">
        <v>2236</v>
      </c>
      <c r="I330" s="1102" t="s">
        <v>2058</v>
      </c>
      <c r="J330" s="1132" t="str">
        <f t="shared" ref="J330:J340" si="12">IF(E330=H330,"Ok","No Match")</f>
        <v>Ok</v>
      </c>
      <c r="L330" s="1099" t="s">
        <v>2057</v>
      </c>
      <c r="M330" s="1102" t="s">
        <v>2230</v>
      </c>
      <c r="N330" s="1164"/>
      <c r="O330" s="1099">
        <f>+'Form 2A'!A67</f>
        <v>0</v>
      </c>
      <c r="P330" s="1136" t="e">
        <f>VLOOKUP($O330,ICP!$A:$B,2,FALSE)</f>
        <v>#N/A</v>
      </c>
      <c r="R330" s="1100" t="s">
        <v>2237</v>
      </c>
      <c r="S330" s="1137">
        <f t="shared" si="11"/>
        <v>0</v>
      </c>
      <c r="T330" s="1138">
        <f>+'Form 2A'!I67</f>
        <v>0</v>
      </c>
    </row>
    <row r="331" spans="1:20">
      <c r="A331" s="1099" t="s">
        <v>2234</v>
      </c>
      <c r="B331" s="1099" t="s">
        <v>2235</v>
      </c>
      <c r="C331" s="1132">
        <v>580005</v>
      </c>
      <c r="D331" s="1132" t="s">
        <v>2225</v>
      </c>
      <c r="E331" s="1100" t="s">
        <v>2236</v>
      </c>
      <c r="G331" s="1102" t="s">
        <v>2058</v>
      </c>
      <c r="H331" s="1101" t="s">
        <v>2236</v>
      </c>
      <c r="I331" s="1102" t="s">
        <v>2058</v>
      </c>
      <c r="J331" s="1132" t="str">
        <f t="shared" si="12"/>
        <v>Ok</v>
      </c>
      <c r="L331" s="1099" t="s">
        <v>2057</v>
      </c>
      <c r="M331" s="1102" t="s">
        <v>2230</v>
      </c>
      <c r="N331" s="1164"/>
      <c r="O331" s="1099">
        <f>+'Form 2A'!A68</f>
        <v>0</v>
      </c>
      <c r="P331" s="1136" t="e">
        <f>VLOOKUP($O331,ICP!$A:$B,2,FALSE)</f>
        <v>#N/A</v>
      </c>
      <c r="R331" s="1100" t="s">
        <v>2237</v>
      </c>
      <c r="S331" s="1137">
        <f t="shared" si="11"/>
        <v>0</v>
      </c>
      <c r="T331" s="1138">
        <f>+'Form 2A'!I68</f>
        <v>0</v>
      </c>
    </row>
    <row r="332" spans="1:20">
      <c r="A332" s="1099" t="s">
        <v>2234</v>
      </c>
      <c r="B332" s="1099" t="s">
        <v>2235</v>
      </c>
      <c r="C332" s="1132">
        <v>580005</v>
      </c>
      <c r="D332" s="1132" t="s">
        <v>2225</v>
      </c>
      <c r="E332" s="1100" t="s">
        <v>2236</v>
      </c>
      <c r="G332" s="1102" t="s">
        <v>2058</v>
      </c>
      <c r="H332" s="1101" t="s">
        <v>2236</v>
      </c>
      <c r="I332" s="1102" t="s">
        <v>2058</v>
      </c>
      <c r="J332" s="1132" t="str">
        <f t="shared" si="12"/>
        <v>Ok</v>
      </c>
      <c r="L332" s="1099" t="s">
        <v>2057</v>
      </c>
      <c r="M332" s="1102" t="s">
        <v>2230</v>
      </c>
      <c r="N332" s="1164"/>
      <c r="O332" s="1099">
        <f>+'Form 2A'!A69</f>
        <v>0</v>
      </c>
      <c r="P332" s="1136" t="e">
        <f>VLOOKUP($O332,ICP!$A:$B,2,FALSE)</f>
        <v>#N/A</v>
      </c>
      <c r="R332" s="1100" t="s">
        <v>2237</v>
      </c>
      <c r="S332" s="1137">
        <f t="shared" si="11"/>
        <v>0</v>
      </c>
      <c r="T332" s="1138">
        <f>+'Form 2A'!I69</f>
        <v>0</v>
      </c>
    </row>
    <row r="333" spans="1:20">
      <c r="A333" s="1099" t="s">
        <v>2234</v>
      </c>
      <c r="B333" s="1099" t="s">
        <v>2235</v>
      </c>
      <c r="C333" s="1132">
        <v>580005</v>
      </c>
      <c r="D333" s="1132" t="s">
        <v>2225</v>
      </c>
      <c r="E333" s="1100" t="s">
        <v>2236</v>
      </c>
      <c r="G333" s="1102" t="s">
        <v>2058</v>
      </c>
      <c r="H333" s="1101" t="s">
        <v>2236</v>
      </c>
      <c r="I333" s="1102" t="s">
        <v>2058</v>
      </c>
      <c r="J333" s="1132" t="str">
        <f t="shared" si="12"/>
        <v>Ok</v>
      </c>
      <c r="L333" s="1099" t="s">
        <v>2057</v>
      </c>
      <c r="M333" s="1102" t="s">
        <v>2230</v>
      </c>
      <c r="N333" s="1164"/>
      <c r="O333" s="1099">
        <f>+'Form 2A'!A70</f>
        <v>0</v>
      </c>
      <c r="P333" s="1136" t="e">
        <f>VLOOKUP($O333,ICP!$A:$B,2,FALSE)</f>
        <v>#N/A</v>
      </c>
      <c r="R333" s="1100" t="s">
        <v>2237</v>
      </c>
      <c r="S333" s="1137">
        <f t="shared" si="11"/>
        <v>0</v>
      </c>
      <c r="T333" s="1138">
        <f>+'Form 2A'!I70</f>
        <v>0</v>
      </c>
    </row>
    <row r="334" spans="1:20">
      <c r="A334" s="1099" t="s">
        <v>2234</v>
      </c>
      <c r="B334" s="1099" t="s">
        <v>2235</v>
      </c>
      <c r="C334" s="1132">
        <v>580005</v>
      </c>
      <c r="D334" s="1132" t="s">
        <v>2225</v>
      </c>
      <c r="E334" s="1100" t="s">
        <v>2236</v>
      </c>
      <c r="G334" s="1102" t="s">
        <v>2058</v>
      </c>
      <c r="H334" s="1101" t="s">
        <v>2236</v>
      </c>
      <c r="I334" s="1102" t="s">
        <v>2058</v>
      </c>
      <c r="J334" s="1132" t="str">
        <f t="shared" si="12"/>
        <v>Ok</v>
      </c>
      <c r="L334" s="1099" t="s">
        <v>2057</v>
      </c>
      <c r="M334" s="1102" t="s">
        <v>2230</v>
      </c>
      <c r="N334" s="1164"/>
      <c r="O334" s="1099">
        <f>+'Form 2A'!A71</f>
        <v>0</v>
      </c>
      <c r="P334" s="1136" t="e">
        <f>VLOOKUP($O334,ICP!$A:$B,2,FALSE)</f>
        <v>#N/A</v>
      </c>
      <c r="R334" s="1100" t="s">
        <v>2237</v>
      </c>
      <c r="S334" s="1137">
        <f t="shared" si="11"/>
        <v>0</v>
      </c>
      <c r="T334" s="1138">
        <f>+'Form 2A'!I71</f>
        <v>0</v>
      </c>
    </row>
    <row r="335" spans="1:20">
      <c r="A335" s="1099" t="s">
        <v>2234</v>
      </c>
      <c r="B335" s="1099" t="s">
        <v>2235</v>
      </c>
      <c r="C335" s="1132">
        <v>580005</v>
      </c>
      <c r="D335" s="1132" t="s">
        <v>2225</v>
      </c>
      <c r="E335" s="1100" t="s">
        <v>2236</v>
      </c>
      <c r="G335" s="1102" t="s">
        <v>2058</v>
      </c>
      <c r="H335" s="1101" t="s">
        <v>2236</v>
      </c>
      <c r="I335" s="1102" t="s">
        <v>2058</v>
      </c>
      <c r="J335" s="1132" t="str">
        <f t="shared" si="12"/>
        <v>Ok</v>
      </c>
      <c r="L335" s="1099" t="s">
        <v>2057</v>
      </c>
      <c r="M335" s="1102" t="s">
        <v>2230</v>
      </c>
      <c r="N335" s="1164"/>
      <c r="O335" s="1099">
        <f>+'Form 2A'!A72</f>
        <v>0</v>
      </c>
      <c r="P335" s="1136" t="e">
        <f>VLOOKUP($O335,ICP!$A:$B,2,FALSE)</f>
        <v>#N/A</v>
      </c>
      <c r="R335" s="1100" t="s">
        <v>2237</v>
      </c>
      <c r="S335" s="1137">
        <f t="shared" si="11"/>
        <v>0</v>
      </c>
      <c r="T335" s="1138">
        <f>+'Form 2A'!I72</f>
        <v>0</v>
      </c>
    </row>
    <row r="336" spans="1:20">
      <c r="A336" s="1099" t="s">
        <v>2234</v>
      </c>
      <c r="B336" s="1099" t="s">
        <v>2235</v>
      </c>
      <c r="C336" s="1132">
        <v>580005</v>
      </c>
      <c r="D336" s="1132" t="s">
        <v>2225</v>
      </c>
      <c r="E336" s="1100" t="s">
        <v>2236</v>
      </c>
      <c r="G336" s="1102" t="s">
        <v>2058</v>
      </c>
      <c r="H336" s="1101" t="s">
        <v>2236</v>
      </c>
      <c r="I336" s="1102" t="s">
        <v>2058</v>
      </c>
      <c r="J336" s="1132" t="str">
        <f t="shared" si="12"/>
        <v>Ok</v>
      </c>
      <c r="L336" s="1099" t="s">
        <v>2057</v>
      </c>
      <c r="M336" s="1102" t="s">
        <v>2230</v>
      </c>
      <c r="N336" s="1164"/>
      <c r="O336" s="1099">
        <f>+'Form 2A'!A73</f>
        <v>0</v>
      </c>
      <c r="P336" s="1136" t="e">
        <f>VLOOKUP($O336,ICP!$A:$B,2,FALSE)</f>
        <v>#N/A</v>
      </c>
      <c r="R336" s="1100" t="s">
        <v>2237</v>
      </c>
      <c r="S336" s="1137">
        <f t="shared" si="11"/>
        <v>0</v>
      </c>
      <c r="T336" s="1138">
        <f>+'Form 2A'!I73</f>
        <v>0</v>
      </c>
    </row>
    <row r="337" spans="1:23">
      <c r="A337" s="1099" t="s">
        <v>2234</v>
      </c>
      <c r="B337" s="1099" t="s">
        <v>2235</v>
      </c>
      <c r="C337" s="1132">
        <v>580005</v>
      </c>
      <c r="D337" s="1132" t="s">
        <v>2225</v>
      </c>
      <c r="E337" s="1100" t="s">
        <v>2236</v>
      </c>
      <c r="G337" s="1102" t="s">
        <v>2058</v>
      </c>
      <c r="H337" s="1101" t="s">
        <v>2236</v>
      </c>
      <c r="I337" s="1102" t="s">
        <v>2058</v>
      </c>
      <c r="J337" s="1132" t="str">
        <f t="shared" si="12"/>
        <v>Ok</v>
      </c>
      <c r="L337" s="1099" t="s">
        <v>2057</v>
      </c>
      <c r="M337" s="1102" t="s">
        <v>2230</v>
      </c>
      <c r="N337" s="1164"/>
      <c r="O337" s="1099">
        <f>+'Form 2A'!A74</f>
        <v>0</v>
      </c>
      <c r="P337" s="1136" t="e">
        <f>VLOOKUP($O337,ICP!$A:$B,2,FALSE)</f>
        <v>#N/A</v>
      </c>
      <c r="R337" s="1100" t="s">
        <v>2237</v>
      </c>
      <c r="S337" s="1137">
        <f t="shared" si="11"/>
        <v>0</v>
      </c>
      <c r="T337" s="1138">
        <f>+'Form 2A'!I74</f>
        <v>0</v>
      </c>
    </row>
    <row r="338" spans="1:23">
      <c r="A338" s="1099" t="s">
        <v>2234</v>
      </c>
      <c r="B338" s="1099" t="s">
        <v>2235</v>
      </c>
      <c r="C338" s="1132">
        <v>580005</v>
      </c>
      <c r="D338" s="1132" t="s">
        <v>2225</v>
      </c>
      <c r="E338" s="1100" t="s">
        <v>2236</v>
      </c>
      <c r="G338" s="1102" t="s">
        <v>2058</v>
      </c>
      <c r="H338" s="1101" t="s">
        <v>2236</v>
      </c>
      <c r="I338" s="1102" t="s">
        <v>2058</v>
      </c>
      <c r="J338" s="1132" t="str">
        <f t="shared" si="12"/>
        <v>Ok</v>
      </c>
      <c r="L338" s="1099" t="s">
        <v>2057</v>
      </c>
      <c r="M338" s="1102" t="s">
        <v>2230</v>
      </c>
      <c r="N338" s="1164"/>
      <c r="O338" s="1099">
        <f>+'Form 2A'!A75</f>
        <v>0</v>
      </c>
      <c r="P338" s="1136" t="e">
        <f>VLOOKUP($O338,ICP!$A:$B,2,FALSE)</f>
        <v>#N/A</v>
      </c>
      <c r="R338" s="1100" t="s">
        <v>2237</v>
      </c>
      <c r="S338" s="1137">
        <f t="shared" si="11"/>
        <v>0</v>
      </c>
      <c r="T338" s="1138">
        <f>+'Form 2A'!I75</f>
        <v>0</v>
      </c>
    </row>
    <row r="339" spans="1:23">
      <c r="A339" s="1099" t="s">
        <v>2234</v>
      </c>
      <c r="B339" s="1099" t="s">
        <v>2235</v>
      </c>
      <c r="C339" s="1132">
        <v>580005</v>
      </c>
      <c r="D339" s="1132" t="s">
        <v>2225</v>
      </c>
      <c r="E339" s="1100" t="s">
        <v>2236</v>
      </c>
      <c r="G339" s="1102" t="s">
        <v>2058</v>
      </c>
      <c r="H339" s="1101" t="s">
        <v>2236</v>
      </c>
      <c r="I339" s="1102" t="s">
        <v>2058</v>
      </c>
      <c r="J339" s="1132" t="str">
        <f t="shared" si="12"/>
        <v>Ok</v>
      </c>
      <c r="L339" s="1099" t="s">
        <v>2057</v>
      </c>
      <c r="M339" s="1102" t="s">
        <v>2230</v>
      </c>
      <c r="N339" s="1164"/>
      <c r="O339" s="1099">
        <f>+'Form 2A'!A76</f>
        <v>0</v>
      </c>
      <c r="P339" s="1136" t="e">
        <f>VLOOKUP($O339,ICP!$A:$B,2,FALSE)</f>
        <v>#N/A</v>
      </c>
      <c r="R339" s="1100" t="s">
        <v>2237</v>
      </c>
      <c r="S339" s="1137">
        <f t="shared" si="11"/>
        <v>0</v>
      </c>
      <c r="T339" s="1138">
        <f>+'Form 2A'!I76</f>
        <v>0</v>
      </c>
    </row>
    <row r="340" spans="1:23">
      <c r="A340" s="1099" t="s">
        <v>2234</v>
      </c>
      <c r="B340" s="1099" t="s">
        <v>2235</v>
      </c>
      <c r="C340" s="1132">
        <v>580005</v>
      </c>
      <c r="D340" s="1132" t="s">
        <v>2225</v>
      </c>
      <c r="E340" s="1100" t="s">
        <v>2236</v>
      </c>
      <c r="G340" s="1102" t="s">
        <v>2058</v>
      </c>
      <c r="H340" s="1101" t="s">
        <v>2236</v>
      </c>
      <c r="I340" s="1102" t="s">
        <v>2058</v>
      </c>
      <c r="J340" s="1132" t="str">
        <f t="shared" si="12"/>
        <v>Ok</v>
      </c>
      <c r="L340" s="1102" t="s">
        <v>2057</v>
      </c>
      <c r="M340" s="1102" t="s">
        <v>2230</v>
      </c>
      <c r="N340" s="1141"/>
      <c r="O340" s="1099">
        <f>+'Form 2A'!A77</f>
        <v>0</v>
      </c>
      <c r="P340" s="1136" t="e">
        <f>VLOOKUP($O340,ICP!$A:$B,2,FALSE)</f>
        <v>#N/A</v>
      </c>
      <c r="R340" s="1100" t="s">
        <v>2237</v>
      </c>
      <c r="S340" s="1137">
        <f t="shared" si="11"/>
        <v>0</v>
      </c>
      <c r="T340" s="1138">
        <f>+'Form 2A'!I77</f>
        <v>0</v>
      </c>
    </row>
    <row r="341" spans="1:23">
      <c r="A341" s="1126" t="s">
        <v>2238</v>
      </c>
      <c r="B341" s="1127"/>
      <c r="C341" s="1127"/>
      <c r="D341" s="1127"/>
      <c r="E341" s="1109"/>
      <c r="F341" s="1109"/>
      <c r="G341" s="1127"/>
      <c r="H341" s="1128"/>
      <c r="I341" s="1129"/>
      <c r="J341" s="1127"/>
      <c r="K341" s="1127"/>
      <c r="L341" s="1127" t="s">
        <v>1252</v>
      </c>
      <c r="M341" s="1127"/>
      <c r="N341" s="1109"/>
      <c r="O341" s="1159"/>
      <c r="P341" s="1160"/>
      <c r="Q341" s="1161"/>
      <c r="R341" s="1109"/>
      <c r="S341" s="1131">
        <f>SUM(S342:S554)</f>
        <v>2014089688.4399998</v>
      </c>
      <c r="T341" s="1131">
        <f>SUM(T342:T554)</f>
        <v>2014089.6884400004</v>
      </c>
      <c r="V341" t="b">
        <f>T341='Form 2C'!C36</f>
        <v>0</v>
      </c>
      <c r="W341" s="1162"/>
    </row>
    <row r="342" spans="1:23">
      <c r="A342" s="1099" t="s">
        <v>1390</v>
      </c>
      <c r="B342" s="1099">
        <v>110100</v>
      </c>
      <c r="C342" s="1132">
        <v>110105</v>
      </c>
      <c r="D342" s="1132" t="s">
        <v>2239</v>
      </c>
      <c r="E342" s="1100">
        <v>100010</v>
      </c>
      <c r="G342" s="1099" t="s">
        <v>1390</v>
      </c>
      <c r="H342" s="1101">
        <v>100010</v>
      </c>
      <c r="I342" s="1102" t="s">
        <v>1390</v>
      </c>
      <c r="J342" s="1132" t="str">
        <f t="shared" ref="J342:J406" si="13">IF(E342=H342,"Ok","No Match")</f>
        <v>Ok</v>
      </c>
      <c r="L342" s="1163">
        <v>100010</v>
      </c>
      <c r="M342" s="1102" t="s">
        <v>1390</v>
      </c>
      <c r="N342" s="1164"/>
      <c r="O342" s="1142"/>
      <c r="P342" s="1143"/>
      <c r="Q342" s="1144"/>
      <c r="R342" s="1100" t="s">
        <v>2240</v>
      </c>
      <c r="S342" s="1137">
        <f t="shared" ref="S342:S355" si="14">+T342*$S$1</f>
        <v>53705689</v>
      </c>
      <c r="T342" s="1138">
        <f>+'Form 2C'!C10</f>
        <v>53705.688999999998</v>
      </c>
    </row>
    <row r="343" spans="1:23">
      <c r="A343" s="1132" t="s">
        <v>2241</v>
      </c>
      <c r="B343" s="1099">
        <v>118010</v>
      </c>
      <c r="C343" s="1132">
        <v>118005</v>
      </c>
      <c r="D343" s="1132" t="s">
        <v>2242</v>
      </c>
      <c r="E343" s="1100">
        <v>101010</v>
      </c>
      <c r="G343" s="1099" t="s">
        <v>416</v>
      </c>
      <c r="H343" s="1101">
        <v>101010</v>
      </c>
      <c r="I343" s="1099" t="s">
        <v>416</v>
      </c>
      <c r="J343" s="1132" t="str">
        <f t="shared" si="13"/>
        <v>Ok</v>
      </c>
      <c r="L343" s="1163">
        <v>101010</v>
      </c>
      <c r="M343" s="1099" t="s">
        <v>416</v>
      </c>
      <c r="N343" s="1164"/>
      <c r="O343" s="1142"/>
      <c r="P343" s="1143"/>
      <c r="Q343" s="1144"/>
      <c r="R343" s="1100" t="s">
        <v>2240</v>
      </c>
      <c r="S343" s="1137">
        <f t="shared" si="14"/>
        <v>0</v>
      </c>
      <c r="T343" s="1138">
        <f>+'Form 2C'!C13</f>
        <v>0</v>
      </c>
    </row>
    <row r="344" spans="1:23">
      <c r="A344" s="1132" t="s">
        <v>2243</v>
      </c>
      <c r="B344" s="1099" t="s">
        <v>2244</v>
      </c>
      <c r="C344" s="1132">
        <v>118005</v>
      </c>
      <c r="D344" s="1132" t="s">
        <v>2242</v>
      </c>
      <c r="E344" s="1100" t="s">
        <v>2245</v>
      </c>
      <c r="G344" s="1099" t="s">
        <v>1398</v>
      </c>
      <c r="H344" s="1101" t="s">
        <v>2245</v>
      </c>
      <c r="I344" s="1099" t="s">
        <v>1398</v>
      </c>
      <c r="J344" s="1132" t="str">
        <f t="shared" si="13"/>
        <v>Ok</v>
      </c>
      <c r="L344" s="1099" t="s">
        <v>1397</v>
      </c>
      <c r="M344" s="1099" t="s">
        <v>2246</v>
      </c>
      <c r="N344" s="1164"/>
      <c r="O344" s="1099" t="str">
        <f>+'Form 2C'!A44</f>
        <v>AG303_Hydro One Inc.</v>
      </c>
      <c r="P344" s="1136" t="str">
        <f>VLOOKUP($O344,ICP!$A:$B,2,FALSE)</f>
        <v>303</v>
      </c>
      <c r="R344" s="1100" t="s">
        <v>2247</v>
      </c>
      <c r="S344" s="1137">
        <f t="shared" si="14"/>
        <v>0</v>
      </c>
      <c r="T344" s="1138">
        <f>+'Form 2C'!C44</f>
        <v>0</v>
      </c>
    </row>
    <row r="345" spans="1:23">
      <c r="A345" s="1132" t="s">
        <v>2243</v>
      </c>
      <c r="B345" s="1099" t="s">
        <v>2244</v>
      </c>
      <c r="C345" s="1132">
        <v>118005</v>
      </c>
      <c r="D345" s="1132" t="s">
        <v>2242</v>
      </c>
      <c r="E345" s="1100" t="s">
        <v>2245</v>
      </c>
      <c r="G345" s="1099" t="s">
        <v>1398</v>
      </c>
      <c r="H345" s="1101" t="s">
        <v>2245</v>
      </c>
      <c r="I345" s="1099" t="s">
        <v>1398</v>
      </c>
      <c r="J345" s="1132" t="str">
        <f t="shared" si="13"/>
        <v>Ok</v>
      </c>
      <c r="L345" s="1099" t="s">
        <v>1397</v>
      </c>
      <c r="M345" s="1099" t="s">
        <v>2246</v>
      </c>
      <c r="N345" s="1164"/>
      <c r="O345" s="1099" t="str">
        <f>+'Form 2C'!A45</f>
        <v>AG304_Ontario Power Generation Inc.</v>
      </c>
      <c r="P345" s="1136" t="str">
        <f>VLOOKUP($O345,ICP!$A:$B,2,FALSE)</f>
        <v>304</v>
      </c>
      <c r="R345" s="1100" t="s">
        <v>2247</v>
      </c>
      <c r="S345" s="1137">
        <f t="shared" si="14"/>
        <v>0</v>
      </c>
      <c r="T345" s="1138">
        <f>+'Form 2C'!C45</f>
        <v>0</v>
      </c>
    </row>
    <row r="346" spans="1:23">
      <c r="A346" s="1132" t="s">
        <v>2243</v>
      </c>
      <c r="B346" s="1099" t="s">
        <v>2244</v>
      </c>
      <c r="C346" s="1132">
        <v>118005</v>
      </c>
      <c r="D346" s="1132" t="s">
        <v>2242</v>
      </c>
      <c r="E346" s="1100" t="s">
        <v>2245</v>
      </c>
      <c r="G346" s="1099" t="s">
        <v>1398</v>
      </c>
      <c r="H346" s="1101" t="s">
        <v>2245</v>
      </c>
      <c r="I346" s="1099" t="s">
        <v>1398</v>
      </c>
      <c r="J346" s="1132" t="str">
        <f t="shared" si="13"/>
        <v>Ok</v>
      </c>
      <c r="L346" s="1099" t="s">
        <v>1397</v>
      </c>
      <c r="M346" s="1099" t="s">
        <v>2246</v>
      </c>
      <c r="N346" s="1164"/>
      <c r="O346" s="1099" t="str">
        <f>+'Form 2C'!A46</f>
        <v xml:space="preserve">MN018_Government and Consumer Services </v>
      </c>
      <c r="P346" s="1136" t="str">
        <f>VLOOKUP($O346,ICP!$A:$B,2,FALSE)</f>
        <v>018</v>
      </c>
      <c r="R346" s="1100" t="s">
        <v>2247</v>
      </c>
      <c r="S346" s="1137">
        <f t="shared" si="14"/>
        <v>0</v>
      </c>
      <c r="T346" s="1138">
        <f>+'Form 2C'!C46</f>
        <v>0</v>
      </c>
    </row>
    <row r="347" spans="1:23">
      <c r="A347" s="1132" t="s">
        <v>2243</v>
      </c>
      <c r="B347" s="1099" t="s">
        <v>2244</v>
      </c>
      <c r="C347" s="1132">
        <v>118005</v>
      </c>
      <c r="D347" s="1132" t="s">
        <v>2242</v>
      </c>
      <c r="E347" s="1100" t="s">
        <v>2245</v>
      </c>
      <c r="G347" s="1099" t="s">
        <v>1398</v>
      </c>
      <c r="H347" s="1101" t="s">
        <v>2245</v>
      </c>
      <c r="I347" s="1099" t="s">
        <v>1398</v>
      </c>
      <c r="J347" s="1132" t="str">
        <f t="shared" si="13"/>
        <v>Ok</v>
      </c>
      <c r="L347" s="1099" t="s">
        <v>1397</v>
      </c>
      <c r="M347" s="1099" t="s">
        <v>2246</v>
      </c>
      <c r="N347" s="1164"/>
      <c r="O347" s="1099">
        <f>+'Form 2C'!A47</f>
        <v>0</v>
      </c>
      <c r="P347" s="1136" t="e">
        <f>VLOOKUP($O347,ICP!$A:$B,2,FALSE)</f>
        <v>#N/A</v>
      </c>
      <c r="R347" s="1100" t="s">
        <v>2247</v>
      </c>
      <c r="S347" s="1137">
        <f t="shared" si="14"/>
        <v>0</v>
      </c>
      <c r="T347" s="1138">
        <f>+'Form 2C'!C47</f>
        <v>0</v>
      </c>
    </row>
    <row r="348" spans="1:23">
      <c r="A348" s="1132" t="s">
        <v>2243</v>
      </c>
      <c r="B348" s="1099" t="s">
        <v>2244</v>
      </c>
      <c r="C348" s="1132">
        <v>118005</v>
      </c>
      <c r="D348" s="1132" t="s">
        <v>2242</v>
      </c>
      <c r="E348" s="1100" t="s">
        <v>2245</v>
      </c>
      <c r="G348" s="1099" t="s">
        <v>1398</v>
      </c>
      <c r="H348" s="1101" t="s">
        <v>2245</v>
      </c>
      <c r="I348" s="1099" t="s">
        <v>1398</v>
      </c>
      <c r="J348" s="1132" t="str">
        <f t="shared" si="13"/>
        <v>Ok</v>
      </c>
      <c r="L348" s="1099" t="s">
        <v>1397</v>
      </c>
      <c r="M348" s="1099" t="s">
        <v>2246</v>
      </c>
      <c r="N348" s="1164"/>
      <c r="O348" s="1099">
        <f>+'Form 2C'!A48</f>
        <v>0</v>
      </c>
      <c r="P348" s="1136" t="e">
        <f>VLOOKUP($O348,ICP!$A:$B,2,FALSE)</f>
        <v>#N/A</v>
      </c>
      <c r="R348" s="1100" t="s">
        <v>2247</v>
      </c>
      <c r="S348" s="1137">
        <f t="shared" si="14"/>
        <v>0</v>
      </c>
      <c r="T348" s="1138">
        <f>+'Form 2C'!C48</f>
        <v>0</v>
      </c>
    </row>
    <row r="349" spans="1:23">
      <c r="A349" s="1132" t="s">
        <v>2243</v>
      </c>
      <c r="B349" s="1099" t="s">
        <v>2244</v>
      </c>
      <c r="C349" s="1132">
        <v>118005</v>
      </c>
      <c r="D349" s="1132" t="s">
        <v>2242</v>
      </c>
      <c r="E349" s="1100" t="s">
        <v>2245</v>
      </c>
      <c r="G349" s="1099" t="s">
        <v>1398</v>
      </c>
      <c r="H349" s="1101" t="s">
        <v>2245</v>
      </c>
      <c r="I349" s="1099" t="s">
        <v>1398</v>
      </c>
      <c r="J349" s="1132" t="str">
        <f t="shared" si="13"/>
        <v>Ok</v>
      </c>
      <c r="L349" s="1099" t="s">
        <v>1397</v>
      </c>
      <c r="M349" s="1099" t="s">
        <v>2246</v>
      </c>
      <c r="N349" s="1164"/>
      <c r="O349" s="1099">
        <f>+'Form 2C'!A49</f>
        <v>0</v>
      </c>
      <c r="P349" s="1136" t="e">
        <f>VLOOKUP($O349,ICP!$A:$B,2,FALSE)</f>
        <v>#N/A</v>
      </c>
      <c r="R349" s="1100" t="s">
        <v>2247</v>
      </c>
      <c r="S349" s="1137">
        <f t="shared" si="14"/>
        <v>0</v>
      </c>
      <c r="T349" s="1138">
        <f>+'Form 2C'!C49</f>
        <v>0</v>
      </c>
    </row>
    <row r="350" spans="1:23">
      <c r="A350" s="1132" t="s">
        <v>2243</v>
      </c>
      <c r="B350" s="1099" t="s">
        <v>2244</v>
      </c>
      <c r="C350" s="1132">
        <v>118005</v>
      </c>
      <c r="D350" s="1132" t="s">
        <v>2242</v>
      </c>
      <c r="E350" s="1100" t="s">
        <v>2245</v>
      </c>
      <c r="G350" s="1099" t="s">
        <v>1398</v>
      </c>
      <c r="H350" s="1101" t="s">
        <v>2245</v>
      </c>
      <c r="I350" s="1099" t="s">
        <v>1398</v>
      </c>
      <c r="J350" s="1132" t="str">
        <f t="shared" si="13"/>
        <v>Ok</v>
      </c>
      <c r="L350" s="1099" t="s">
        <v>1397</v>
      </c>
      <c r="M350" s="1099" t="s">
        <v>2246</v>
      </c>
      <c r="N350" s="1164"/>
      <c r="O350" s="1099">
        <f>+'Form 2C'!A50</f>
        <v>0</v>
      </c>
      <c r="P350" s="1136" t="e">
        <f>VLOOKUP($O350,ICP!$A:$B,2,FALSE)</f>
        <v>#N/A</v>
      </c>
      <c r="R350" s="1100" t="s">
        <v>2247</v>
      </c>
      <c r="S350" s="1137">
        <f t="shared" si="14"/>
        <v>0</v>
      </c>
      <c r="T350" s="1138">
        <f>+'Form 2C'!C50</f>
        <v>0</v>
      </c>
    </row>
    <row r="351" spans="1:23">
      <c r="A351" s="1132" t="s">
        <v>2243</v>
      </c>
      <c r="B351" s="1099" t="s">
        <v>2244</v>
      </c>
      <c r="C351" s="1132">
        <v>118005</v>
      </c>
      <c r="D351" s="1132" t="s">
        <v>2242</v>
      </c>
      <c r="E351" s="1100" t="s">
        <v>2245</v>
      </c>
      <c r="G351" s="1099" t="s">
        <v>1398</v>
      </c>
      <c r="H351" s="1101" t="s">
        <v>2245</v>
      </c>
      <c r="I351" s="1099" t="s">
        <v>1398</v>
      </c>
      <c r="J351" s="1132" t="str">
        <f t="shared" si="13"/>
        <v>Ok</v>
      </c>
      <c r="L351" s="1099" t="s">
        <v>1397</v>
      </c>
      <c r="M351" s="1099" t="s">
        <v>2246</v>
      </c>
      <c r="N351" s="1164"/>
      <c r="O351" s="1099">
        <f>+'Form 2C'!A51</f>
        <v>0</v>
      </c>
      <c r="P351" s="1136" t="e">
        <f>VLOOKUP($O351,ICP!$A:$B,2,FALSE)</f>
        <v>#N/A</v>
      </c>
      <c r="R351" s="1100" t="s">
        <v>2247</v>
      </c>
      <c r="S351" s="1137">
        <f t="shared" si="14"/>
        <v>0</v>
      </c>
      <c r="T351" s="1138">
        <f>+'Form 2C'!C51</f>
        <v>0</v>
      </c>
    </row>
    <row r="352" spans="1:23">
      <c r="A352" s="1132" t="s">
        <v>2243</v>
      </c>
      <c r="B352" s="1099" t="s">
        <v>2244</v>
      </c>
      <c r="C352" s="1132">
        <v>118005</v>
      </c>
      <c r="D352" s="1132" t="s">
        <v>2242</v>
      </c>
      <c r="E352" s="1100" t="s">
        <v>2245</v>
      </c>
      <c r="G352" s="1099" t="s">
        <v>1398</v>
      </c>
      <c r="H352" s="1101" t="s">
        <v>2245</v>
      </c>
      <c r="I352" s="1099" t="s">
        <v>1398</v>
      </c>
      <c r="J352" s="1132" t="str">
        <f t="shared" si="13"/>
        <v>Ok</v>
      </c>
      <c r="L352" s="1099" t="s">
        <v>1397</v>
      </c>
      <c r="M352" s="1099" t="s">
        <v>2246</v>
      </c>
      <c r="N352" s="1164"/>
      <c r="O352" s="1099">
        <f>+'Form 2C'!A52</f>
        <v>0</v>
      </c>
      <c r="P352" s="1136" t="e">
        <f>VLOOKUP($O352,ICP!$A:$B,2,FALSE)</f>
        <v>#N/A</v>
      </c>
      <c r="R352" s="1100" t="s">
        <v>2247</v>
      </c>
      <c r="S352" s="1137">
        <f t="shared" si="14"/>
        <v>0</v>
      </c>
      <c r="T352" s="1138">
        <f>+'Form 2C'!C52</f>
        <v>0</v>
      </c>
    </row>
    <row r="353" spans="1:20">
      <c r="A353" s="1132" t="s">
        <v>2243</v>
      </c>
      <c r="B353" s="1099" t="s">
        <v>2244</v>
      </c>
      <c r="C353" s="1132">
        <v>118005</v>
      </c>
      <c r="D353" s="1132" t="s">
        <v>2242</v>
      </c>
      <c r="E353" s="1100" t="s">
        <v>2245</v>
      </c>
      <c r="G353" s="1099" t="s">
        <v>1398</v>
      </c>
      <c r="H353" s="1101" t="s">
        <v>2245</v>
      </c>
      <c r="I353" s="1099" t="s">
        <v>1398</v>
      </c>
      <c r="J353" s="1132" t="str">
        <f t="shared" si="13"/>
        <v>Ok</v>
      </c>
      <c r="L353" s="1099" t="s">
        <v>1397</v>
      </c>
      <c r="M353" s="1099" t="s">
        <v>2246</v>
      </c>
      <c r="N353" s="1164"/>
      <c r="O353" s="1099">
        <f>+'Form 2C'!A53</f>
        <v>0</v>
      </c>
      <c r="P353" s="1136" t="e">
        <f>VLOOKUP($O353,ICP!$A:$B,2,FALSE)</f>
        <v>#N/A</v>
      </c>
      <c r="R353" s="1100" t="s">
        <v>2247</v>
      </c>
      <c r="S353" s="1137">
        <f t="shared" si="14"/>
        <v>0</v>
      </c>
      <c r="T353" s="1138">
        <f>+'Form 2C'!C53</f>
        <v>0</v>
      </c>
    </row>
    <row r="354" spans="1:20">
      <c r="A354" s="1132" t="s">
        <v>2243</v>
      </c>
      <c r="B354" s="1099" t="s">
        <v>2244</v>
      </c>
      <c r="C354" s="1132">
        <v>118005</v>
      </c>
      <c r="D354" s="1132" t="s">
        <v>2242</v>
      </c>
      <c r="E354" s="1100" t="s">
        <v>2245</v>
      </c>
      <c r="G354" s="1099" t="s">
        <v>1398</v>
      </c>
      <c r="H354" s="1101" t="s">
        <v>2245</v>
      </c>
      <c r="I354" s="1099" t="s">
        <v>1398</v>
      </c>
      <c r="J354" s="1132" t="str">
        <f t="shared" si="13"/>
        <v>Ok</v>
      </c>
      <c r="L354" s="1099" t="s">
        <v>1397</v>
      </c>
      <c r="M354" s="1099" t="s">
        <v>2246</v>
      </c>
      <c r="N354" s="1164"/>
      <c r="O354" s="1099">
        <f>+'Form 2C'!A54</f>
        <v>0</v>
      </c>
      <c r="P354" s="1136" t="e">
        <f>VLOOKUP($O354,ICP!$A:$B,2,FALSE)</f>
        <v>#N/A</v>
      </c>
      <c r="R354" s="1100" t="s">
        <v>2247</v>
      </c>
      <c r="S354" s="1137">
        <f t="shared" si="14"/>
        <v>0</v>
      </c>
      <c r="T354" s="1138">
        <f>+'Form 2C'!C54</f>
        <v>0</v>
      </c>
    </row>
    <row r="355" spans="1:20">
      <c r="A355" s="1132" t="s">
        <v>2243</v>
      </c>
      <c r="B355" s="1099" t="s">
        <v>2244</v>
      </c>
      <c r="C355" s="1132">
        <v>118005</v>
      </c>
      <c r="D355" s="1132" t="s">
        <v>2242</v>
      </c>
      <c r="E355" s="1100" t="s">
        <v>2245</v>
      </c>
      <c r="G355" s="1099" t="s">
        <v>1398</v>
      </c>
      <c r="H355" s="1101" t="s">
        <v>2245</v>
      </c>
      <c r="I355" s="1099" t="s">
        <v>1398</v>
      </c>
      <c r="J355" s="1132" t="str">
        <f t="shared" si="13"/>
        <v>Ok</v>
      </c>
      <c r="L355" s="1099" t="s">
        <v>1397</v>
      </c>
      <c r="M355" s="1099" t="s">
        <v>2246</v>
      </c>
      <c r="N355" s="1164"/>
      <c r="O355" s="1099">
        <f>+'Form 2C'!A55</f>
        <v>0</v>
      </c>
      <c r="P355" s="1136" t="e">
        <f>VLOOKUP($O355,ICP!$A:$B,2,FALSE)</f>
        <v>#N/A</v>
      </c>
      <c r="R355" s="1100" t="s">
        <v>2247</v>
      </c>
      <c r="S355" s="1137">
        <f t="shared" si="14"/>
        <v>0</v>
      </c>
      <c r="T355" s="1138">
        <f>+'Form 2C'!C55</f>
        <v>0</v>
      </c>
    </row>
    <row r="356" spans="1:20">
      <c r="A356" s="1132" t="s">
        <v>2243</v>
      </c>
      <c r="B356" s="1099" t="s">
        <v>2244</v>
      </c>
      <c r="C356" s="1132">
        <v>118005</v>
      </c>
      <c r="D356" s="1132" t="s">
        <v>2242</v>
      </c>
      <c r="E356" s="1100" t="s">
        <v>2245</v>
      </c>
      <c r="G356" s="1099" t="s">
        <v>1398</v>
      </c>
      <c r="H356" s="1101" t="s">
        <v>2245</v>
      </c>
      <c r="I356" s="1099" t="s">
        <v>1398</v>
      </c>
      <c r="J356" s="1132" t="str">
        <f t="shared" si="13"/>
        <v>Ok</v>
      </c>
      <c r="L356" s="1099" t="s">
        <v>1397</v>
      </c>
      <c r="M356" s="1099" t="s">
        <v>2246</v>
      </c>
      <c r="N356" s="1164"/>
      <c r="O356" s="1099">
        <f>+'Form 2C'!A56</f>
        <v>0</v>
      </c>
      <c r="P356" s="1136" t="e">
        <f>VLOOKUP($O356,ICP!$A:$B,2,FALSE)</f>
        <v>#N/A</v>
      </c>
      <c r="R356" s="1100" t="s">
        <v>2247</v>
      </c>
      <c r="S356" s="1137">
        <f t="shared" si="11"/>
        <v>0</v>
      </c>
      <c r="T356" s="1138">
        <f>+'Form 2C'!C56</f>
        <v>0</v>
      </c>
    </row>
    <row r="357" spans="1:20">
      <c r="A357" s="1132" t="s">
        <v>2243</v>
      </c>
      <c r="B357" s="1099" t="s">
        <v>2244</v>
      </c>
      <c r="C357" s="1132">
        <v>118005</v>
      </c>
      <c r="D357" s="1132" t="s">
        <v>2242</v>
      </c>
      <c r="E357" s="1100" t="s">
        <v>2245</v>
      </c>
      <c r="G357" s="1099" t="s">
        <v>1398</v>
      </c>
      <c r="H357" s="1101" t="s">
        <v>2245</v>
      </c>
      <c r="I357" s="1099" t="s">
        <v>1398</v>
      </c>
      <c r="J357" s="1132" t="str">
        <f t="shared" si="13"/>
        <v>Ok</v>
      </c>
      <c r="L357" s="1099" t="s">
        <v>1397</v>
      </c>
      <c r="M357" s="1099" t="s">
        <v>2246</v>
      </c>
      <c r="N357" s="1164"/>
      <c r="O357" s="1099">
        <f>+'Form 2C'!A57</f>
        <v>0</v>
      </c>
      <c r="P357" s="1136" t="e">
        <f>VLOOKUP($O357,ICP!$A:$B,2,FALSE)</f>
        <v>#N/A</v>
      </c>
      <c r="R357" s="1100" t="s">
        <v>2247</v>
      </c>
      <c r="S357" s="1137">
        <f t="shared" si="11"/>
        <v>0</v>
      </c>
      <c r="T357" s="1138">
        <f>+'Form 2C'!C57</f>
        <v>0</v>
      </c>
    </row>
    <row r="358" spans="1:20">
      <c r="A358" s="1132" t="s">
        <v>2243</v>
      </c>
      <c r="B358" s="1099" t="s">
        <v>2244</v>
      </c>
      <c r="C358" s="1132">
        <v>118005</v>
      </c>
      <c r="D358" s="1132" t="s">
        <v>2242</v>
      </c>
      <c r="E358" s="1100" t="s">
        <v>2245</v>
      </c>
      <c r="G358" s="1099" t="s">
        <v>1398</v>
      </c>
      <c r="H358" s="1101" t="s">
        <v>2245</v>
      </c>
      <c r="I358" s="1099" t="s">
        <v>1398</v>
      </c>
      <c r="J358" s="1132" t="str">
        <f t="shared" si="13"/>
        <v>Ok</v>
      </c>
      <c r="L358" s="1099" t="s">
        <v>1397</v>
      </c>
      <c r="M358" s="1099" t="s">
        <v>2246</v>
      </c>
      <c r="N358" s="1164"/>
      <c r="O358" s="1099">
        <f>+'Form 2C'!A58</f>
        <v>0</v>
      </c>
      <c r="P358" s="1136" t="e">
        <f>VLOOKUP($O358,ICP!$A:$B,2,FALSE)</f>
        <v>#N/A</v>
      </c>
      <c r="R358" s="1100" t="s">
        <v>2247</v>
      </c>
      <c r="S358" s="1137">
        <f t="shared" si="11"/>
        <v>0</v>
      </c>
      <c r="T358" s="1138">
        <f>+'Form 2C'!C58</f>
        <v>0</v>
      </c>
    </row>
    <row r="359" spans="1:20">
      <c r="A359" s="1132" t="s">
        <v>2243</v>
      </c>
      <c r="B359" s="1099" t="s">
        <v>2244</v>
      </c>
      <c r="C359" s="1132">
        <v>118005</v>
      </c>
      <c r="D359" s="1132" t="s">
        <v>2242</v>
      </c>
      <c r="E359" s="1100" t="s">
        <v>2245</v>
      </c>
      <c r="G359" s="1099" t="s">
        <v>1398</v>
      </c>
      <c r="H359" s="1101" t="s">
        <v>2245</v>
      </c>
      <c r="I359" s="1099" t="s">
        <v>1398</v>
      </c>
      <c r="J359" s="1132" t="str">
        <f t="shared" si="13"/>
        <v>Ok</v>
      </c>
      <c r="L359" s="1099" t="s">
        <v>1397</v>
      </c>
      <c r="M359" s="1099" t="s">
        <v>2246</v>
      </c>
      <c r="N359" s="1164"/>
      <c r="O359" s="1099">
        <f>+'Form 2C'!A59</f>
        <v>0</v>
      </c>
      <c r="P359" s="1136" t="e">
        <f>VLOOKUP($O359,ICP!$A:$B,2,FALSE)</f>
        <v>#N/A</v>
      </c>
      <c r="R359" s="1100" t="s">
        <v>2247</v>
      </c>
      <c r="S359" s="1137">
        <f t="shared" si="11"/>
        <v>0</v>
      </c>
      <c r="T359" s="1138">
        <f>+'Form 2C'!C59</f>
        <v>0</v>
      </c>
    </row>
    <row r="360" spans="1:20">
      <c r="A360" s="1132" t="s">
        <v>2243</v>
      </c>
      <c r="B360" s="1099" t="s">
        <v>2244</v>
      </c>
      <c r="C360" s="1132">
        <v>118005</v>
      </c>
      <c r="D360" s="1132" t="s">
        <v>2242</v>
      </c>
      <c r="E360" s="1100" t="s">
        <v>2245</v>
      </c>
      <c r="G360" s="1099" t="s">
        <v>1398</v>
      </c>
      <c r="H360" s="1101" t="s">
        <v>2245</v>
      </c>
      <c r="I360" s="1099" t="s">
        <v>1398</v>
      </c>
      <c r="J360" s="1132" t="str">
        <f t="shared" si="13"/>
        <v>Ok</v>
      </c>
      <c r="L360" s="1099" t="s">
        <v>1397</v>
      </c>
      <c r="M360" s="1099" t="s">
        <v>2246</v>
      </c>
      <c r="N360" s="1164"/>
      <c r="O360" s="1099">
        <f>+'Form 2C'!A60</f>
        <v>0</v>
      </c>
      <c r="P360" s="1136" t="e">
        <f>VLOOKUP($O360,ICP!$A:$B,2,FALSE)</f>
        <v>#N/A</v>
      </c>
      <c r="R360" s="1100" t="s">
        <v>2247</v>
      </c>
      <c r="S360" s="1137">
        <f t="shared" si="11"/>
        <v>0</v>
      </c>
      <c r="T360" s="1138">
        <f>+'Form 2C'!C60</f>
        <v>0</v>
      </c>
    </row>
    <row r="361" spans="1:20">
      <c r="A361" s="1132" t="s">
        <v>2243</v>
      </c>
      <c r="B361" s="1099" t="s">
        <v>2244</v>
      </c>
      <c r="C361" s="1132">
        <v>118005</v>
      </c>
      <c r="D361" s="1132" t="s">
        <v>2242</v>
      </c>
      <c r="E361" s="1100" t="s">
        <v>2245</v>
      </c>
      <c r="G361" s="1099" t="s">
        <v>1398</v>
      </c>
      <c r="H361" s="1101" t="s">
        <v>2245</v>
      </c>
      <c r="I361" s="1099" t="s">
        <v>1398</v>
      </c>
      <c r="J361" s="1132" t="str">
        <f t="shared" si="13"/>
        <v>Ok</v>
      </c>
      <c r="L361" s="1099" t="s">
        <v>1397</v>
      </c>
      <c r="M361" s="1099" t="s">
        <v>2246</v>
      </c>
      <c r="N361" s="1164"/>
      <c r="O361" s="1099">
        <f>+'Form 2C'!A61</f>
        <v>0</v>
      </c>
      <c r="P361" s="1136" t="e">
        <f>VLOOKUP($O361,ICP!$A:$B,2,FALSE)</f>
        <v>#N/A</v>
      </c>
      <c r="R361" s="1100" t="s">
        <v>2247</v>
      </c>
      <c r="S361" s="1137">
        <f t="shared" si="11"/>
        <v>0</v>
      </c>
      <c r="T361" s="1138">
        <f>+'Form 2C'!C61</f>
        <v>0</v>
      </c>
    </row>
    <row r="362" spans="1:20">
      <c r="A362" s="1132" t="s">
        <v>2243</v>
      </c>
      <c r="B362" s="1099" t="s">
        <v>2244</v>
      </c>
      <c r="C362" s="1132">
        <v>118005</v>
      </c>
      <c r="D362" s="1132" t="s">
        <v>2242</v>
      </c>
      <c r="E362" s="1100" t="s">
        <v>2245</v>
      </c>
      <c r="G362" s="1099" t="s">
        <v>1398</v>
      </c>
      <c r="H362" s="1101" t="s">
        <v>2245</v>
      </c>
      <c r="I362" s="1099" t="s">
        <v>1398</v>
      </c>
      <c r="J362" s="1132" t="str">
        <f t="shared" si="13"/>
        <v>Ok</v>
      </c>
      <c r="L362" s="1099" t="s">
        <v>1397</v>
      </c>
      <c r="M362" s="1099" t="s">
        <v>2246</v>
      </c>
      <c r="N362" s="1164"/>
      <c r="O362" s="1099">
        <f>+'Form 2C'!A62</f>
        <v>0</v>
      </c>
      <c r="P362" s="1136" t="e">
        <f>VLOOKUP($O362,ICP!$A:$B,2,FALSE)</f>
        <v>#N/A</v>
      </c>
      <c r="R362" s="1100" t="s">
        <v>2247</v>
      </c>
      <c r="S362" s="1137">
        <f t="shared" si="11"/>
        <v>0</v>
      </c>
      <c r="T362" s="1138">
        <f>+'Form 2C'!C62</f>
        <v>0</v>
      </c>
    </row>
    <row r="363" spans="1:20">
      <c r="A363" s="1132" t="s">
        <v>2243</v>
      </c>
      <c r="B363" s="1099" t="s">
        <v>2244</v>
      </c>
      <c r="C363" s="1132">
        <v>118005</v>
      </c>
      <c r="D363" s="1132" t="s">
        <v>2242</v>
      </c>
      <c r="E363" s="1100" t="s">
        <v>2245</v>
      </c>
      <c r="G363" s="1099" t="s">
        <v>1398</v>
      </c>
      <c r="H363" s="1101" t="s">
        <v>2245</v>
      </c>
      <c r="I363" s="1099" t="s">
        <v>1398</v>
      </c>
      <c r="J363" s="1132" t="str">
        <f t="shared" si="13"/>
        <v>Ok</v>
      </c>
      <c r="L363" s="1099" t="s">
        <v>1397</v>
      </c>
      <c r="M363" s="1099" t="s">
        <v>2246</v>
      </c>
      <c r="N363" s="1164"/>
      <c r="O363" s="1099">
        <f>+'Form 2C'!A63</f>
        <v>0</v>
      </c>
      <c r="P363" s="1136" t="e">
        <f>VLOOKUP($O363,ICP!$A:$B,2,FALSE)</f>
        <v>#N/A</v>
      </c>
      <c r="R363" s="1100" t="s">
        <v>2247</v>
      </c>
      <c r="S363" s="1137">
        <f t="shared" si="11"/>
        <v>0</v>
      </c>
      <c r="T363" s="1138">
        <f>+'Form 2C'!C63</f>
        <v>0</v>
      </c>
    </row>
    <row r="364" spans="1:20">
      <c r="A364" s="1132" t="s">
        <v>2248</v>
      </c>
      <c r="B364" s="1099">
        <v>140010</v>
      </c>
      <c r="C364" s="1132">
        <v>118005</v>
      </c>
      <c r="D364" s="1171" t="s">
        <v>2242</v>
      </c>
      <c r="E364" s="1100">
        <v>101010</v>
      </c>
      <c r="G364" s="1099" t="s">
        <v>416</v>
      </c>
      <c r="H364" s="1150">
        <v>109099</v>
      </c>
      <c r="I364" s="1172" t="s">
        <v>1513</v>
      </c>
      <c r="J364" s="1173" t="str">
        <f t="shared" si="13"/>
        <v>No Match</v>
      </c>
      <c r="K364" s="1099" t="s">
        <v>2249</v>
      </c>
      <c r="L364" s="1163">
        <v>101099</v>
      </c>
      <c r="M364" s="1099" t="s">
        <v>1416</v>
      </c>
      <c r="O364" s="1142"/>
      <c r="P364" s="1143"/>
      <c r="Q364" s="1144"/>
      <c r="R364" s="1100" t="s">
        <v>2240</v>
      </c>
      <c r="S364" s="1137">
        <f t="shared" si="11"/>
        <v>45180454</v>
      </c>
      <c r="T364" s="1138">
        <f>+'Form 2C'!C16</f>
        <v>45180.453999999998</v>
      </c>
    </row>
    <row r="365" spans="1:20">
      <c r="A365" s="1132" t="s">
        <v>2250</v>
      </c>
      <c r="B365" s="1099" t="s">
        <v>2251</v>
      </c>
      <c r="C365" s="1132">
        <v>118005</v>
      </c>
      <c r="D365" s="1171" t="s">
        <v>2242</v>
      </c>
      <c r="E365" s="1100" t="s">
        <v>2245</v>
      </c>
      <c r="G365" s="1099" t="s">
        <v>1398</v>
      </c>
      <c r="H365" s="1150" t="s">
        <v>2252</v>
      </c>
      <c r="I365" s="1172" t="s">
        <v>1515</v>
      </c>
      <c r="J365" s="1173" t="str">
        <f t="shared" si="13"/>
        <v>No Match</v>
      </c>
      <c r="K365" s="1099" t="s">
        <v>2249</v>
      </c>
      <c r="L365" s="1099" t="s">
        <v>1417</v>
      </c>
      <c r="M365" s="1099" t="s">
        <v>2253</v>
      </c>
      <c r="O365" s="1099" t="str">
        <f>+'Form 2C'!A44</f>
        <v>AG303_Hydro One Inc.</v>
      </c>
      <c r="P365" s="1136" t="str">
        <f>VLOOKUP($O365,ICP!$A:$B,2,FALSE)</f>
        <v>303</v>
      </c>
      <c r="R365" s="1100" t="s">
        <v>2254</v>
      </c>
      <c r="S365" s="1137">
        <f t="shared" si="11"/>
        <v>0</v>
      </c>
      <c r="T365" s="1138">
        <f>+'Form 2C'!F44</f>
        <v>0</v>
      </c>
    </row>
    <row r="366" spans="1:20">
      <c r="A366" s="1132" t="s">
        <v>2250</v>
      </c>
      <c r="B366" s="1099" t="s">
        <v>2251</v>
      </c>
      <c r="C366" s="1132">
        <v>118005</v>
      </c>
      <c r="D366" s="1171" t="s">
        <v>2242</v>
      </c>
      <c r="E366" s="1100" t="s">
        <v>2245</v>
      </c>
      <c r="G366" s="1099" t="s">
        <v>1398</v>
      </c>
      <c r="H366" s="1150" t="s">
        <v>2252</v>
      </c>
      <c r="I366" s="1172" t="s">
        <v>1515</v>
      </c>
      <c r="J366" s="1173" t="str">
        <f t="shared" si="13"/>
        <v>No Match</v>
      </c>
      <c r="K366" s="1099" t="s">
        <v>2249</v>
      </c>
      <c r="L366" s="1099" t="s">
        <v>1417</v>
      </c>
      <c r="M366" s="1099" t="s">
        <v>2253</v>
      </c>
      <c r="O366" s="1099" t="str">
        <f>+'Form 2C'!A45</f>
        <v>AG304_Ontario Power Generation Inc.</v>
      </c>
      <c r="P366" s="1136" t="str">
        <f>VLOOKUP($O366,ICP!$A:$B,2,FALSE)</f>
        <v>304</v>
      </c>
      <c r="R366" s="1100" t="s">
        <v>2254</v>
      </c>
      <c r="S366" s="1137">
        <f t="shared" si="11"/>
        <v>0</v>
      </c>
      <c r="T366" s="1138">
        <f>+'Form 2C'!F45</f>
        <v>0</v>
      </c>
    </row>
    <row r="367" spans="1:20">
      <c r="A367" s="1132" t="s">
        <v>2250</v>
      </c>
      <c r="B367" s="1099" t="s">
        <v>2251</v>
      </c>
      <c r="C367" s="1132">
        <v>118005</v>
      </c>
      <c r="D367" s="1171" t="s">
        <v>2242</v>
      </c>
      <c r="E367" s="1100" t="s">
        <v>2245</v>
      </c>
      <c r="G367" s="1099" t="s">
        <v>1398</v>
      </c>
      <c r="H367" s="1150" t="s">
        <v>2252</v>
      </c>
      <c r="I367" s="1172" t="s">
        <v>1515</v>
      </c>
      <c r="J367" s="1173" t="str">
        <f t="shared" si="13"/>
        <v>No Match</v>
      </c>
      <c r="K367" s="1099" t="s">
        <v>2249</v>
      </c>
      <c r="L367" s="1099" t="s">
        <v>1417</v>
      </c>
      <c r="M367" s="1099" t="s">
        <v>2253</v>
      </c>
      <c r="O367" s="1099" t="str">
        <f>+'Form 2C'!A46</f>
        <v xml:space="preserve">MN018_Government and Consumer Services </v>
      </c>
      <c r="P367" s="1136" t="str">
        <f>VLOOKUP($O367,ICP!$A:$B,2,FALSE)</f>
        <v>018</v>
      </c>
      <c r="R367" s="1100" t="s">
        <v>2254</v>
      </c>
      <c r="S367" s="1137">
        <f t="shared" si="11"/>
        <v>0</v>
      </c>
      <c r="T367" s="1138">
        <f>+'Form 2C'!F46</f>
        <v>0</v>
      </c>
    </row>
    <row r="368" spans="1:20">
      <c r="A368" s="1132" t="s">
        <v>2250</v>
      </c>
      <c r="B368" s="1099" t="s">
        <v>2251</v>
      </c>
      <c r="C368" s="1132">
        <v>118005</v>
      </c>
      <c r="D368" s="1171" t="s">
        <v>2242</v>
      </c>
      <c r="E368" s="1100" t="s">
        <v>2245</v>
      </c>
      <c r="G368" s="1099" t="s">
        <v>1398</v>
      </c>
      <c r="H368" s="1150" t="s">
        <v>2252</v>
      </c>
      <c r="I368" s="1172" t="s">
        <v>1515</v>
      </c>
      <c r="J368" s="1173" t="str">
        <f t="shared" si="13"/>
        <v>No Match</v>
      </c>
      <c r="K368" s="1099" t="s">
        <v>2249</v>
      </c>
      <c r="L368" s="1099" t="s">
        <v>1417</v>
      </c>
      <c r="M368" s="1099" t="s">
        <v>2253</v>
      </c>
      <c r="O368" s="1099">
        <f>+'Form 2C'!A47</f>
        <v>0</v>
      </c>
      <c r="P368" s="1136" t="e">
        <f>VLOOKUP($O368,ICP!$A:$B,2,FALSE)</f>
        <v>#N/A</v>
      </c>
      <c r="R368" s="1100" t="s">
        <v>2254</v>
      </c>
      <c r="S368" s="1137">
        <f t="shared" si="11"/>
        <v>0</v>
      </c>
      <c r="T368" s="1138">
        <f>+'Form 2C'!F47</f>
        <v>0</v>
      </c>
    </row>
    <row r="369" spans="1:20">
      <c r="A369" s="1132" t="s">
        <v>2250</v>
      </c>
      <c r="B369" s="1099" t="s">
        <v>2251</v>
      </c>
      <c r="C369" s="1132">
        <v>118005</v>
      </c>
      <c r="D369" s="1171" t="s">
        <v>2242</v>
      </c>
      <c r="E369" s="1100" t="s">
        <v>2245</v>
      </c>
      <c r="G369" s="1099" t="s">
        <v>1398</v>
      </c>
      <c r="H369" s="1150" t="s">
        <v>2252</v>
      </c>
      <c r="I369" s="1172" t="s">
        <v>1515</v>
      </c>
      <c r="J369" s="1173" t="str">
        <f t="shared" si="13"/>
        <v>No Match</v>
      </c>
      <c r="K369" s="1099" t="s">
        <v>2249</v>
      </c>
      <c r="L369" s="1099" t="s">
        <v>1417</v>
      </c>
      <c r="M369" s="1099" t="s">
        <v>2253</v>
      </c>
      <c r="O369" s="1099">
        <f>+'Form 2C'!A48</f>
        <v>0</v>
      </c>
      <c r="P369" s="1136" t="e">
        <f>VLOOKUP($O369,ICP!$A:$B,2,FALSE)</f>
        <v>#N/A</v>
      </c>
      <c r="R369" s="1100" t="s">
        <v>2254</v>
      </c>
      <c r="S369" s="1137">
        <f t="shared" si="11"/>
        <v>0</v>
      </c>
      <c r="T369" s="1138">
        <f>+'Form 2C'!F48</f>
        <v>0</v>
      </c>
    </row>
    <row r="370" spans="1:20">
      <c r="A370" s="1132" t="s">
        <v>2250</v>
      </c>
      <c r="B370" s="1099" t="s">
        <v>2251</v>
      </c>
      <c r="C370" s="1132">
        <v>118005</v>
      </c>
      <c r="D370" s="1171" t="s">
        <v>2242</v>
      </c>
      <c r="E370" s="1100" t="s">
        <v>2245</v>
      </c>
      <c r="G370" s="1099" t="s">
        <v>1398</v>
      </c>
      <c r="H370" s="1150" t="s">
        <v>2252</v>
      </c>
      <c r="I370" s="1172" t="s">
        <v>1515</v>
      </c>
      <c r="J370" s="1173" t="str">
        <f t="shared" si="13"/>
        <v>No Match</v>
      </c>
      <c r="K370" s="1099" t="s">
        <v>2249</v>
      </c>
      <c r="L370" s="1099" t="s">
        <v>1417</v>
      </c>
      <c r="M370" s="1099" t="s">
        <v>2253</v>
      </c>
      <c r="O370" s="1099">
        <f>+'Form 2C'!A49</f>
        <v>0</v>
      </c>
      <c r="P370" s="1136" t="e">
        <f>VLOOKUP($O370,ICP!$A:$B,2,FALSE)</f>
        <v>#N/A</v>
      </c>
      <c r="R370" s="1100" t="s">
        <v>2254</v>
      </c>
      <c r="S370" s="1137">
        <f t="shared" si="11"/>
        <v>0</v>
      </c>
      <c r="T370" s="1138">
        <f>+'Form 2C'!F49</f>
        <v>0</v>
      </c>
    </row>
    <row r="371" spans="1:20">
      <c r="A371" s="1132" t="s">
        <v>2250</v>
      </c>
      <c r="B371" s="1099" t="s">
        <v>2251</v>
      </c>
      <c r="C371" s="1132">
        <v>118005</v>
      </c>
      <c r="D371" s="1171" t="s">
        <v>2242</v>
      </c>
      <c r="E371" s="1100" t="s">
        <v>2245</v>
      </c>
      <c r="G371" s="1099" t="s">
        <v>1398</v>
      </c>
      <c r="H371" s="1150" t="s">
        <v>2252</v>
      </c>
      <c r="I371" s="1172" t="s">
        <v>1515</v>
      </c>
      <c r="J371" s="1173" t="str">
        <f t="shared" si="13"/>
        <v>No Match</v>
      </c>
      <c r="K371" s="1099" t="s">
        <v>2249</v>
      </c>
      <c r="L371" s="1099" t="s">
        <v>1417</v>
      </c>
      <c r="M371" s="1099" t="s">
        <v>2253</v>
      </c>
      <c r="O371" s="1099">
        <f>+'Form 2C'!A50</f>
        <v>0</v>
      </c>
      <c r="P371" s="1136" t="e">
        <f>VLOOKUP($O371,ICP!$A:$B,2,FALSE)</f>
        <v>#N/A</v>
      </c>
      <c r="R371" s="1100" t="s">
        <v>2254</v>
      </c>
      <c r="S371" s="1137">
        <f t="shared" si="11"/>
        <v>0</v>
      </c>
      <c r="T371" s="1138">
        <f>+'Form 2C'!F50</f>
        <v>0</v>
      </c>
    </row>
    <row r="372" spans="1:20">
      <c r="A372" s="1132" t="s">
        <v>2250</v>
      </c>
      <c r="B372" s="1099" t="s">
        <v>2251</v>
      </c>
      <c r="C372" s="1132">
        <v>118005</v>
      </c>
      <c r="D372" s="1171" t="s">
        <v>2242</v>
      </c>
      <c r="E372" s="1100" t="s">
        <v>2245</v>
      </c>
      <c r="G372" s="1099" t="s">
        <v>1398</v>
      </c>
      <c r="H372" s="1150" t="s">
        <v>2252</v>
      </c>
      <c r="I372" s="1172" t="s">
        <v>1515</v>
      </c>
      <c r="J372" s="1173" t="str">
        <f t="shared" si="13"/>
        <v>No Match</v>
      </c>
      <c r="K372" s="1099" t="s">
        <v>2249</v>
      </c>
      <c r="L372" s="1099" t="s">
        <v>1417</v>
      </c>
      <c r="M372" s="1099" t="s">
        <v>2253</v>
      </c>
      <c r="O372" s="1099">
        <f>+'Form 2C'!A51</f>
        <v>0</v>
      </c>
      <c r="P372" s="1136" t="e">
        <f>VLOOKUP($O372,ICP!$A:$B,2,FALSE)</f>
        <v>#N/A</v>
      </c>
      <c r="R372" s="1100" t="s">
        <v>2254</v>
      </c>
      <c r="S372" s="1137">
        <f t="shared" si="11"/>
        <v>0</v>
      </c>
      <c r="T372" s="1138">
        <f>+'Form 2C'!F51</f>
        <v>0</v>
      </c>
    </row>
    <row r="373" spans="1:20">
      <c r="A373" s="1132" t="s">
        <v>2250</v>
      </c>
      <c r="B373" s="1099" t="s">
        <v>2251</v>
      </c>
      <c r="C373" s="1132">
        <v>118005</v>
      </c>
      <c r="D373" s="1171" t="s">
        <v>2242</v>
      </c>
      <c r="E373" s="1100" t="s">
        <v>2245</v>
      </c>
      <c r="G373" s="1099" t="s">
        <v>1398</v>
      </c>
      <c r="H373" s="1150" t="s">
        <v>2252</v>
      </c>
      <c r="I373" s="1172" t="s">
        <v>1515</v>
      </c>
      <c r="J373" s="1173" t="str">
        <f t="shared" si="13"/>
        <v>No Match</v>
      </c>
      <c r="K373" s="1099" t="s">
        <v>2249</v>
      </c>
      <c r="L373" s="1099" t="s">
        <v>1417</v>
      </c>
      <c r="M373" s="1099" t="s">
        <v>2253</v>
      </c>
      <c r="O373" s="1099">
        <f>+'Form 2C'!A52</f>
        <v>0</v>
      </c>
      <c r="P373" s="1136" t="e">
        <f>VLOOKUP($O373,ICP!$A:$B,2,FALSE)</f>
        <v>#N/A</v>
      </c>
      <c r="R373" s="1100" t="s">
        <v>2254</v>
      </c>
      <c r="S373" s="1137">
        <f t="shared" si="11"/>
        <v>0</v>
      </c>
      <c r="T373" s="1138">
        <f>+'Form 2C'!F52</f>
        <v>0</v>
      </c>
    </row>
    <row r="374" spans="1:20">
      <c r="A374" s="1132" t="s">
        <v>2250</v>
      </c>
      <c r="B374" s="1099" t="s">
        <v>2251</v>
      </c>
      <c r="C374" s="1132">
        <v>118005</v>
      </c>
      <c r="D374" s="1171" t="s">
        <v>2242</v>
      </c>
      <c r="E374" s="1100" t="s">
        <v>2245</v>
      </c>
      <c r="G374" s="1099" t="s">
        <v>1398</v>
      </c>
      <c r="H374" s="1150" t="s">
        <v>2252</v>
      </c>
      <c r="I374" s="1172" t="s">
        <v>1515</v>
      </c>
      <c r="J374" s="1173" t="str">
        <f t="shared" si="13"/>
        <v>No Match</v>
      </c>
      <c r="K374" s="1099" t="s">
        <v>2249</v>
      </c>
      <c r="L374" s="1099" t="s">
        <v>1417</v>
      </c>
      <c r="M374" s="1099" t="s">
        <v>2253</v>
      </c>
      <c r="O374" s="1099">
        <f>+'Form 2C'!A53</f>
        <v>0</v>
      </c>
      <c r="P374" s="1136" t="e">
        <f>VLOOKUP($O374,ICP!$A:$B,2,FALSE)</f>
        <v>#N/A</v>
      </c>
      <c r="R374" s="1100" t="s">
        <v>2254</v>
      </c>
      <c r="S374" s="1137">
        <f t="shared" si="11"/>
        <v>0</v>
      </c>
      <c r="T374" s="1138">
        <f>+'Form 2C'!F53</f>
        <v>0</v>
      </c>
    </row>
    <row r="375" spans="1:20">
      <c r="A375" s="1132" t="s">
        <v>2250</v>
      </c>
      <c r="B375" s="1099" t="s">
        <v>2251</v>
      </c>
      <c r="C375" s="1132">
        <v>118005</v>
      </c>
      <c r="D375" s="1171" t="s">
        <v>2242</v>
      </c>
      <c r="E375" s="1100" t="s">
        <v>2245</v>
      </c>
      <c r="G375" s="1099" t="s">
        <v>1398</v>
      </c>
      <c r="H375" s="1150" t="s">
        <v>2252</v>
      </c>
      <c r="I375" s="1172" t="s">
        <v>1515</v>
      </c>
      <c r="J375" s="1173" t="str">
        <f t="shared" si="13"/>
        <v>No Match</v>
      </c>
      <c r="K375" s="1099" t="s">
        <v>2249</v>
      </c>
      <c r="L375" s="1099" t="s">
        <v>1417</v>
      </c>
      <c r="M375" s="1099" t="s">
        <v>2253</v>
      </c>
      <c r="O375" s="1099">
        <f>+'Form 2C'!A54</f>
        <v>0</v>
      </c>
      <c r="P375" s="1136" t="e">
        <f>VLOOKUP($O375,ICP!$A:$B,2,FALSE)</f>
        <v>#N/A</v>
      </c>
      <c r="R375" s="1100" t="s">
        <v>2254</v>
      </c>
      <c r="S375" s="1137">
        <f t="shared" si="11"/>
        <v>0</v>
      </c>
      <c r="T375" s="1138">
        <f>+'Form 2C'!F54</f>
        <v>0</v>
      </c>
    </row>
    <row r="376" spans="1:20">
      <c r="A376" s="1132" t="s">
        <v>2250</v>
      </c>
      <c r="B376" s="1099" t="s">
        <v>2251</v>
      </c>
      <c r="C376" s="1132">
        <v>118005</v>
      </c>
      <c r="D376" s="1171" t="s">
        <v>2242</v>
      </c>
      <c r="E376" s="1100" t="s">
        <v>2245</v>
      </c>
      <c r="G376" s="1099" t="s">
        <v>1398</v>
      </c>
      <c r="H376" s="1150" t="s">
        <v>2252</v>
      </c>
      <c r="I376" s="1172" t="s">
        <v>1515</v>
      </c>
      <c r="J376" s="1173" t="str">
        <f t="shared" si="13"/>
        <v>No Match</v>
      </c>
      <c r="K376" s="1099" t="s">
        <v>2249</v>
      </c>
      <c r="L376" s="1099" t="s">
        <v>1417</v>
      </c>
      <c r="M376" s="1099" t="s">
        <v>2253</v>
      </c>
      <c r="O376" s="1099">
        <f>+'Form 2C'!A55</f>
        <v>0</v>
      </c>
      <c r="P376" s="1136" t="e">
        <f>VLOOKUP($O376,ICP!$A:$B,2,FALSE)</f>
        <v>#N/A</v>
      </c>
      <c r="R376" s="1100" t="s">
        <v>2254</v>
      </c>
      <c r="S376" s="1137">
        <f t="shared" si="11"/>
        <v>0</v>
      </c>
      <c r="T376" s="1138">
        <f>+'Form 2C'!F55</f>
        <v>0</v>
      </c>
    </row>
    <row r="377" spans="1:20">
      <c r="A377" s="1132" t="s">
        <v>2250</v>
      </c>
      <c r="B377" s="1099" t="s">
        <v>2251</v>
      </c>
      <c r="C377" s="1132">
        <v>118005</v>
      </c>
      <c r="D377" s="1171" t="s">
        <v>2242</v>
      </c>
      <c r="E377" s="1100" t="s">
        <v>2245</v>
      </c>
      <c r="G377" s="1099" t="s">
        <v>1398</v>
      </c>
      <c r="H377" s="1150" t="s">
        <v>2252</v>
      </c>
      <c r="I377" s="1172" t="s">
        <v>1515</v>
      </c>
      <c r="J377" s="1173" t="str">
        <f t="shared" si="13"/>
        <v>No Match</v>
      </c>
      <c r="K377" s="1099" t="s">
        <v>2249</v>
      </c>
      <c r="L377" s="1099" t="s">
        <v>1417</v>
      </c>
      <c r="M377" s="1099" t="s">
        <v>2253</v>
      </c>
      <c r="O377" s="1099">
        <f>+'Form 2C'!A56</f>
        <v>0</v>
      </c>
      <c r="P377" s="1136" t="e">
        <f>VLOOKUP($O377,ICP!$A:$B,2,FALSE)</f>
        <v>#N/A</v>
      </c>
      <c r="R377" s="1100" t="s">
        <v>2254</v>
      </c>
      <c r="S377" s="1137">
        <f t="shared" si="11"/>
        <v>0</v>
      </c>
      <c r="T377" s="1138">
        <f>+'Form 2C'!F56</f>
        <v>0</v>
      </c>
    </row>
    <row r="378" spans="1:20">
      <c r="A378" s="1132" t="s">
        <v>2250</v>
      </c>
      <c r="B378" s="1099" t="s">
        <v>2251</v>
      </c>
      <c r="C378" s="1132">
        <v>118005</v>
      </c>
      <c r="D378" s="1171" t="s">
        <v>2242</v>
      </c>
      <c r="E378" s="1100" t="s">
        <v>2245</v>
      </c>
      <c r="G378" s="1099" t="s">
        <v>1398</v>
      </c>
      <c r="H378" s="1150" t="s">
        <v>2252</v>
      </c>
      <c r="I378" s="1172" t="s">
        <v>1515</v>
      </c>
      <c r="J378" s="1173" t="str">
        <f t="shared" si="13"/>
        <v>No Match</v>
      </c>
      <c r="K378" s="1099" t="s">
        <v>2249</v>
      </c>
      <c r="L378" s="1099" t="s">
        <v>1417</v>
      </c>
      <c r="M378" s="1099" t="s">
        <v>2253</v>
      </c>
      <c r="O378" s="1099">
        <f>+'Form 2C'!A57</f>
        <v>0</v>
      </c>
      <c r="P378" s="1136" t="e">
        <f>VLOOKUP($O378,ICP!$A:$B,2,FALSE)</f>
        <v>#N/A</v>
      </c>
      <c r="R378" s="1100" t="s">
        <v>2254</v>
      </c>
      <c r="S378" s="1137">
        <f t="shared" si="11"/>
        <v>0</v>
      </c>
      <c r="T378" s="1138">
        <f>+'Form 2C'!F57</f>
        <v>0</v>
      </c>
    </row>
    <row r="379" spans="1:20">
      <c r="A379" s="1132" t="s">
        <v>2250</v>
      </c>
      <c r="B379" s="1099" t="s">
        <v>2251</v>
      </c>
      <c r="C379" s="1132">
        <v>118005</v>
      </c>
      <c r="D379" s="1171" t="s">
        <v>2242</v>
      </c>
      <c r="E379" s="1100" t="s">
        <v>2245</v>
      </c>
      <c r="G379" s="1099" t="s">
        <v>1398</v>
      </c>
      <c r="H379" s="1150" t="s">
        <v>2252</v>
      </c>
      <c r="I379" s="1172" t="s">
        <v>1515</v>
      </c>
      <c r="J379" s="1173" t="str">
        <f t="shared" si="13"/>
        <v>No Match</v>
      </c>
      <c r="K379" s="1099" t="s">
        <v>2249</v>
      </c>
      <c r="L379" s="1099" t="s">
        <v>1417</v>
      </c>
      <c r="M379" s="1099" t="s">
        <v>2253</v>
      </c>
      <c r="O379" s="1099">
        <f>+'Form 2C'!A58</f>
        <v>0</v>
      </c>
      <c r="P379" s="1136" t="e">
        <f>VLOOKUP($O379,ICP!$A:$B,2,FALSE)</f>
        <v>#N/A</v>
      </c>
      <c r="R379" s="1100" t="s">
        <v>2254</v>
      </c>
      <c r="S379" s="1137">
        <f t="shared" si="11"/>
        <v>0</v>
      </c>
      <c r="T379" s="1138">
        <f>+'Form 2C'!F58</f>
        <v>0</v>
      </c>
    </row>
    <row r="380" spans="1:20">
      <c r="A380" s="1132" t="s">
        <v>2250</v>
      </c>
      <c r="B380" s="1099" t="s">
        <v>2251</v>
      </c>
      <c r="C380" s="1132">
        <v>118005</v>
      </c>
      <c r="D380" s="1171" t="s">
        <v>2242</v>
      </c>
      <c r="E380" s="1100" t="s">
        <v>2245</v>
      </c>
      <c r="G380" s="1099" t="s">
        <v>1398</v>
      </c>
      <c r="H380" s="1150" t="s">
        <v>2252</v>
      </c>
      <c r="I380" s="1172" t="s">
        <v>1515</v>
      </c>
      <c r="J380" s="1173" t="str">
        <f t="shared" si="13"/>
        <v>No Match</v>
      </c>
      <c r="K380" s="1099" t="s">
        <v>2249</v>
      </c>
      <c r="L380" s="1099" t="s">
        <v>1417</v>
      </c>
      <c r="M380" s="1099" t="s">
        <v>2253</v>
      </c>
      <c r="O380" s="1099">
        <f>+'Form 2C'!A59</f>
        <v>0</v>
      </c>
      <c r="P380" s="1136" t="e">
        <f>VLOOKUP($O380,ICP!$A:$B,2,FALSE)</f>
        <v>#N/A</v>
      </c>
      <c r="R380" s="1100" t="s">
        <v>2254</v>
      </c>
      <c r="S380" s="1137">
        <f t="shared" si="11"/>
        <v>0</v>
      </c>
      <c r="T380" s="1138">
        <f>+'Form 2C'!F59</f>
        <v>0</v>
      </c>
    </row>
    <row r="381" spans="1:20">
      <c r="A381" s="1132" t="s">
        <v>2250</v>
      </c>
      <c r="B381" s="1099" t="s">
        <v>2251</v>
      </c>
      <c r="C381" s="1132">
        <v>118005</v>
      </c>
      <c r="D381" s="1171" t="s">
        <v>2242</v>
      </c>
      <c r="E381" s="1100" t="s">
        <v>2245</v>
      </c>
      <c r="G381" s="1099" t="s">
        <v>1398</v>
      </c>
      <c r="H381" s="1150" t="s">
        <v>2252</v>
      </c>
      <c r="I381" s="1172" t="s">
        <v>1515</v>
      </c>
      <c r="J381" s="1173" t="str">
        <f t="shared" si="13"/>
        <v>No Match</v>
      </c>
      <c r="K381" s="1099" t="s">
        <v>2249</v>
      </c>
      <c r="L381" s="1099" t="s">
        <v>1417</v>
      </c>
      <c r="M381" s="1099" t="s">
        <v>2253</v>
      </c>
      <c r="O381" s="1099">
        <f>+'Form 2C'!A60</f>
        <v>0</v>
      </c>
      <c r="P381" s="1136" t="e">
        <f>VLOOKUP($O381,ICP!$A:$B,2,FALSE)</f>
        <v>#N/A</v>
      </c>
      <c r="R381" s="1100" t="s">
        <v>2254</v>
      </c>
      <c r="S381" s="1137">
        <f t="shared" si="11"/>
        <v>0</v>
      </c>
      <c r="T381" s="1138">
        <f>+'Form 2C'!F60</f>
        <v>0</v>
      </c>
    </row>
    <row r="382" spans="1:20">
      <c r="A382" s="1132" t="s">
        <v>2250</v>
      </c>
      <c r="B382" s="1099" t="s">
        <v>2251</v>
      </c>
      <c r="C382" s="1132">
        <v>118005</v>
      </c>
      <c r="D382" s="1171" t="s">
        <v>2242</v>
      </c>
      <c r="E382" s="1100" t="s">
        <v>2245</v>
      </c>
      <c r="G382" s="1099" t="s">
        <v>1398</v>
      </c>
      <c r="H382" s="1150" t="s">
        <v>2252</v>
      </c>
      <c r="I382" s="1172" t="s">
        <v>1515</v>
      </c>
      <c r="J382" s="1173" t="str">
        <f t="shared" si="13"/>
        <v>No Match</v>
      </c>
      <c r="K382" s="1099" t="s">
        <v>2249</v>
      </c>
      <c r="L382" s="1099" t="s">
        <v>1417</v>
      </c>
      <c r="M382" s="1099" t="s">
        <v>2253</v>
      </c>
      <c r="O382" s="1099">
        <f>+'Form 2C'!A61</f>
        <v>0</v>
      </c>
      <c r="P382" s="1136" t="e">
        <f>VLOOKUP($O382,ICP!$A:$B,2,FALSE)</f>
        <v>#N/A</v>
      </c>
      <c r="R382" s="1100" t="s">
        <v>2254</v>
      </c>
      <c r="S382" s="1137">
        <f t="shared" si="11"/>
        <v>0</v>
      </c>
      <c r="T382" s="1138">
        <f>+'Form 2C'!F61</f>
        <v>0</v>
      </c>
    </row>
    <row r="383" spans="1:20">
      <c r="A383" s="1132" t="s">
        <v>2250</v>
      </c>
      <c r="B383" s="1099" t="s">
        <v>2251</v>
      </c>
      <c r="C383" s="1132">
        <v>118005</v>
      </c>
      <c r="D383" s="1171" t="s">
        <v>2242</v>
      </c>
      <c r="E383" s="1100" t="s">
        <v>2245</v>
      </c>
      <c r="G383" s="1099" t="s">
        <v>1398</v>
      </c>
      <c r="H383" s="1150" t="s">
        <v>2252</v>
      </c>
      <c r="I383" s="1172" t="s">
        <v>1515</v>
      </c>
      <c r="J383" s="1173" t="str">
        <f t="shared" si="13"/>
        <v>No Match</v>
      </c>
      <c r="K383" s="1099" t="s">
        <v>2249</v>
      </c>
      <c r="L383" s="1099" t="s">
        <v>1417</v>
      </c>
      <c r="M383" s="1099" t="s">
        <v>2253</v>
      </c>
      <c r="O383" s="1099">
        <f>+'Form 2C'!A62</f>
        <v>0</v>
      </c>
      <c r="P383" s="1136" t="e">
        <f>VLOOKUP($O383,ICP!$A:$B,2,FALSE)</f>
        <v>#N/A</v>
      </c>
      <c r="R383" s="1100" t="s">
        <v>2254</v>
      </c>
      <c r="S383" s="1137">
        <f t="shared" si="11"/>
        <v>0</v>
      </c>
      <c r="T383" s="1138">
        <f>+'Form 2C'!F62</f>
        <v>0</v>
      </c>
    </row>
    <row r="384" spans="1:20">
      <c r="A384" s="1132" t="s">
        <v>2250</v>
      </c>
      <c r="B384" s="1099" t="s">
        <v>2251</v>
      </c>
      <c r="C384" s="1132">
        <v>118005</v>
      </c>
      <c r="D384" s="1171" t="s">
        <v>2242</v>
      </c>
      <c r="E384" s="1100" t="s">
        <v>2245</v>
      </c>
      <c r="G384" s="1099" t="s">
        <v>1398</v>
      </c>
      <c r="H384" s="1150" t="s">
        <v>2252</v>
      </c>
      <c r="I384" s="1172" t="s">
        <v>1515</v>
      </c>
      <c r="J384" s="1173" t="str">
        <f t="shared" si="13"/>
        <v>No Match</v>
      </c>
      <c r="K384" s="1099" t="s">
        <v>2249</v>
      </c>
      <c r="L384" s="1099" t="s">
        <v>1417</v>
      </c>
      <c r="M384" s="1099" t="s">
        <v>2253</v>
      </c>
      <c r="O384" s="1099">
        <f>+'Form 2C'!A63</f>
        <v>0</v>
      </c>
      <c r="P384" s="1136" t="e">
        <f>VLOOKUP($O384,ICP!$A:$B,2,FALSE)</f>
        <v>#N/A</v>
      </c>
      <c r="R384" s="1100" t="s">
        <v>2254</v>
      </c>
      <c r="S384" s="1137">
        <f t="shared" si="11"/>
        <v>0</v>
      </c>
      <c r="T384" s="1138">
        <f>+'Form 2C'!F63</f>
        <v>0</v>
      </c>
    </row>
    <row r="385" spans="1:20">
      <c r="A385" s="1133" t="s">
        <v>2255</v>
      </c>
      <c r="B385" s="1099">
        <v>123510</v>
      </c>
      <c r="C385" s="1174">
        <v>120105</v>
      </c>
      <c r="D385" s="1174" t="s">
        <v>2256</v>
      </c>
      <c r="E385" s="1175">
        <v>102010</v>
      </c>
      <c r="F385" s="1175"/>
      <c r="G385" s="1174" t="s">
        <v>2257</v>
      </c>
      <c r="H385" s="1101">
        <v>102999</v>
      </c>
      <c r="I385" s="1102" t="s">
        <v>1424</v>
      </c>
      <c r="J385" s="1132" t="str">
        <f t="shared" si="13"/>
        <v>No Match</v>
      </c>
      <c r="K385" s="1132">
        <v>2</v>
      </c>
      <c r="L385" s="1140">
        <v>102999</v>
      </c>
      <c r="M385" s="1102" t="s">
        <v>1424</v>
      </c>
      <c r="N385" s="1139"/>
      <c r="O385" s="1142"/>
      <c r="P385" s="1143"/>
      <c r="Q385" s="1144"/>
      <c r="R385" s="1139" t="s">
        <v>2240</v>
      </c>
      <c r="S385" s="1137">
        <f t="shared" si="11"/>
        <v>1730994481.1400001</v>
      </c>
      <c r="T385" s="1138">
        <f>+'Form 2C'!C20</f>
        <v>1730994.48114</v>
      </c>
    </row>
    <row r="386" spans="1:20">
      <c r="A386" s="1132" t="s">
        <v>2258</v>
      </c>
      <c r="B386" s="1099">
        <v>123710</v>
      </c>
      <c r="C386" s="1132">
        <v>123705</v>
      </c>
      <c r="D386" s="1132" t="s">
        <v>2259</v>
      </c>
      <c r="E386" s="1100">
        <v>102030</v>
      </c>
      <c r="G386" s="1099" t="s">
        <v>1430</v>
      </c>
      <c r="H386" s="1101">
        <v>102030</v>
      </c>
      <c r="I386" s="1102" t="s">
        <v>1430</v>
      </c>
      <c r="J386" s="1132" t="str">
        <f>IF(E386=H386,"Ok","No Match")</f>
        <v>Ok</v>
      </c>
      <c r="K386" s="1102"/>
      <c r="L386" s="1140">
        <v>102030</v>
      </c>
      <c r="M386" s="1102" t="s">
        <v>1430</v>
      </c>
      <c r="O386" s="1142"/>
      <c r="P386" s="1143"/>
      <c r="Q386" s="1144"/>
      <c r="R386" s="1139" t="s">
        <v>2240</v>
      </c>
      <c r="S386" s="1137">
        <f t="shared" si="11"/>
        <v>0</v>
      </c>
      <c r="T386" s="1138">
        <f>+'Form 2C'!C19</f>
        <v>0</v>
      </c>
    </row>
    <row r="387" spans="1:20">
      <c r="A387" s="1132" t="s">
        <v>2260</v>
      </c>
      <c r="B387" s="1099" t="s">
        <v>2261</v>
      </c>
      <c r="C387" s="1132">
        <v>123605</v>
      </c>
      <c r="D387" s="1132" t="s">
        <v>2262</v>
      </c>
      <c r="E387" s="1139" t="s">
        <v>2263</v>
      </c>
      <c r="F387" s="1139"/>
      <c r="G387" s="1132" t="s">
        <v>1426</v>
      </c>
      <c r="H387" s="1101" t="s">
        <v>2263</v>
      </c>
      <c r="I387" s="1132" t="s">
        <v>1426</v>
      </c>
      <c r="J387" s="1132" t="str">
        <f t="shared" si="13"/>
        <v>Ok</v>
      </c>
      <c r="K387" s="1102"/>
      <c r="L387" s="1102" t="s">
        <v>1425</v>
      </c>
      <c r="M387" s="1132" t="s">
        <v>2264</v>
      </c>
      <c r="O387" s="1099" t="str">
        <f>+'Form 2C'!A44</f>
        <v>AG303_Hydro One Inc.</v>
      </c>
      <c r="P387" s="1136" t="str">
        <f>VLOOKUP($O387,ICP!$A:$B,2,FALSE)</f>
        <v>303</v>
      </c>
      <c r="R387" s="1139" t="s">
        <v>2265</v>
      </c>
      <c r="S387" s="1137">
        <f t="shared" si="11"/>
        <v>16712.71</v>
      </c>
      <c r="T387" s="1138">
        <f>+'Form 2C'!D44</f>
        <v>16.712709999999998</v>
      </c>
    </row>
    <row r="388" spans="1:20">
      <c r="A388" s="1132" t="s">
        <v>2260</v>
      </c>
      <c r="B388" s="1099" t="s">
        <v>2261</v>
      </c>
      <c r="C388" s="1132">
        <v>123605</v>
      </c>
      <c r="D388" s="1132" t="s">
        <v>2262</v>
      </c>
      <c r="E388" s="1139" t="s">
        <v>2263</v>
      </c>
      <c r="F388" s="1139"/>
      <c r="G388" s="1132" t="s">
        <v>1426</v>
      </c>
      <c r="H388" s="1101" t="s">
        <v>2263</v>
      </c>
      <c r="I388" s="1132" t="s">
        <v>1426</v>
      </c>
      <c r="J388" s="1132" t="str">
        <f t="shared" si="13"/>
        <v>Ok</v>
      </c>
      <c r="K388" s="1102"/>
      <c r="L388" s="1102" t="s">
        <v>1425</v>
      </c>
      <c r="M388" s="1132" t="s">
        <v>2264</v>
      </c>
      <c r="O388" s="1099" t="str">
        <f>+'Form 2C'!A45</f>
        <v>AG304_Ontario Power Generation Inc.</v>
      </c>
      <c r="P388" s="1136" t="str">
        <f>VLOOKUP($O388,ICP!$A:$B,2,FALSE)</f>
        <v>304</v>
      </c>
      <c r="R388" s="1139" t="s">
        <v>2265</v>
      </c>
      <c r="S388" s="1137">
        <f t="shared" si="11"/>
        <v>14727.8</v>
      </c>
      <c r="T388" s="1138">
        <f>+'Form 2C'!D45</f>
        <v>14.727799999999998</v>
      </c>
    </row>
    <row r="389" spans="1:20">
      <c r="A389" s="1132" t="s">
        <v>2260</v>
      </c>
      <c r="B389" s="1099" t="s">
        <v>2261</v>
      </c>
      <c r="C389" s="1132">
        <v>123605</v>
      </c>
      <c r="D389" s="1132" t="s">
        <v>2262</v>
      </c>
      <c r="E389" s="1139" t="s">
        <v>2263</v>
      </c>
      <c r="F389" s="1139"/>
      <c r="G389" s="1132" t="s">
        <v>1426</v>
      </c>
      <c r="H389" s="1101" t="s">
        <v>2263</v>
      </c>
      <c r="I389" s="1132" t="s">
        <v>1426</v>
      </c>
      <c r="J389" s="1132" t="str">
        <f t="shared" si="13"/>
        <v>Ok</v>
      </c>
      <c r="K389" s="1102"/>
      <c r="L389" s="1102" t="s">
        <v>1425</v>
      </c>
      <c r="M389" s="1132" t="s">
        <v>2264</v>
      </c>
      <c r="O389" s="1099" t="str">
        <f>+'Form 2C'!A46</f>
        <v xml:space="preserve">MN018_Government and Consumer Services </v>
      </c>
      <c r="P389" s="1136" t="str">
        <f>VLOOKUP($O389,ICP!$A:$B,2,FALSE)</f>
        <v>018</v>
      </c>
      <c r="R389" s="1139" t="s">
        <v>2265</v>
      </c>
      <c r="S389" s="1137">
        <f t="shared" si="11"/>
        <v>137952.31</v>
      </c>
      <c r="T389" s="1138">
        <f>+'Form 2C'!D46</f>
        <v>137.95231000000001</v>
      </c>
    </row>
    <row r="390" spans="1:20">
      <c r="A390" s="1132" t="s">
        <v>2260</v>
      </c>
      <c r="B390" s="1099" t="s">
        <v>2261</v>
      </c>
      <c r="C390" s="1132">
        <v>123605</v>
      </c>
      <c r="D390" s="1132" t="s">
        <v>2262</v>
      </c>
      <c r="E390" s="1139" t="s">
        <v>2263</v>
      </c>
      <c r="F390" s="1139"/>
      <c r="G390" s="1132" t="s">
        <v>1426</v>
      </c>
      <c r="H390" s="1101" t="s">
        <v>2263</v>
      </c>
      <c r="I390" s="1132" t="s">
        <v>1426</v>
      </c>
      <c r="J390" s="1132" t="str">
        <f t="shared" si="13"/>
        <v>Ok</v>
      </c>
      <c r="K390" s="1102"/>
      <c r="L390" s="1102" t="s">
        <v>1425</v>
      </c>
      <c r="M390" s="1132" t="s">
        <v>2264</v>
      </c>
      <c r="O390" s="1099">
        <f>+'Form 2C'!A47</f>
        <v>0</v>
      </c>
      <c r="P390" s="1136" t="e">
        <f>VLOOKUP($O390,ICP!$A:$B,2,FALSE)</f>
        <v>#N/A</v>
      </c>
      <c r="R390" s="1139" t="s">
        <v>2265</v>
      </c>
      <c r="S390" s="1137">
        <f t="shared" si="11"/>
        <v>32594615</v>
      </c>
      <c r="T390" s="1138">
        <f>+'Form 2C'!D47</f>
        <v>32594.615000000002</v>
      </c>
    </row>
    <row r="391" spans="1:20">
      <c r="A391" s="1132" t="s">
        <v>2260</v>
      </c>
      <c r="B391" s="1099" t="s">
        <v>2261</v>
      </c>
      <c r="C391" s="1132">
        <v>123605</v>
      </c>
      <c r="D391" s="1132" t="s">
        <v>2262</v>
      </c>
      <c r="E391" s="1139" t="s">
        <v>2263</v>
      </c>
      <c r="F391" s="1139"/>
      <c r="G391" s="1132" t="s">
        <v>1426</v>
      </c>
      <c r="H391" s="1101" t="s">
        <v>2263</v>
      </c>
      <c r="I391" s="1132" t="s">
        <v>1426</v>
      </c>
      <c r="J391" s="1132" t="str">
        <f t="shared" si="13"/>
        <v>Ok</v>
      </c>
      <c r="K391" s="1102"/>
      <c r="L391" s="1102" t="s">
        <v>1425</v>
      </c>
      <c r="M391" s="1132" t="s">
        <v>2264</v>
      </c>
      <c r="O391" s="1099">
        <f>+'Form 2C'!A48</f>
        <v>0</v>
      </c>
      <c r="P391" s="1136" t="e">
        <f>VLOOKUP($O391,ICP!$A:$B,2,FALSE)</f>
        <v>#N/A</v>
      </c>
      <c r="R391" s="1139" t="s">
        <v>2265</v>
      </c>
      <c r="S391" s="1137">
        <f t="shared" si="11"/>
        <v>0</v>
      </c>
      <c r="T391" s="1138">
        <f>+'Form 2C'!D48</f>
        <v>0</v>
      </c>
    </row>
    <row r="392" spans="1:20">
      <c r="A392" s="1132" t="s">
        <v>2260</v>
      </c>
      <c r="B392" s="1099" t="s">
        <v>2261</v>
      </c>
      <c r="C392" s="1132">
        <v>123605</v>
      </c>
      <c r="D392" s="1132" t="s">
        <v>2262</v>
      </c>
      <c r="E392" s="1139" t="s">
        <v>2263</v>
      </c>
      <c r="F392" s="1139"/>
      <c r="G392" s="1132" t="s">
        <v>1426</v>
      </c>
      <c r="H392" s="1101" t="s">
        <v>2263</v>
      </c>
      <c r="I392" s="1132" t="s">
        <v>1426</v>
      </c>
      <c r="J392" s="1132" t="str">
        <f t="shared" si="13"/>
        <v>Ok</v>
      </c>
      <c r="K392" s="1102"/>
      <c r="L392" s="1102" t="s">
        <v>1425</v>
      </c>
      <c r="M392" s="1132" t="s">
        <v>2264</v>
      </c>
      <c r="O392" s="1099">
        <f>+'Form 2C'!A49</f>
        <v>0</v>
      </c>
      <c r="P392" s="1136" t="e">
        <f>VLOOKUP($O392,ICP!$A:$B,2,FALSE)</f>
        <v>#N/A</v>
      </c>
      <c r="R392" s="1139" t="s">
        <v>2265</v>
      </c>
      <c r="S392" s="1137">
        <f t="shared" si="11"/>
        <v>0</v>
      </c>
      <c r="T392" s="1138">
        <f>+'Form 2C'!D49</f>
        <v>0</v>
      </c>
    </row>
    <row r="393" spans="1:20">
      <c r="A393" s="1132" t="s">
        <v>2260</v>
      </c>
      <c r="B393" s="1099" t="s">
        <v>2261</v>
      </c>
      <c r="C393" s="1132">
        <v>123605</v>
      </c>
      <c r="D393" s="1132" t="s">
        <v>2262</v>
      </c>
      <c r="E393" s="1139" t="s">
        <v>2263</v>
      </c>
      <c r="F393" s="1139"/>
      <c r="G393" s="1132" t="s">
        <v>1426</v>
      </c>
      <c r="H393" s="1101" t="s">
        <v>2263</v>
      </c>
      <c r="I393" s="1132" t="s">
        <v>1426</v>
      </c>
      <c r="J393" s="1132" t="str">
        <f t="shared" si="13"/>
        <v>Ok</v>
      </c>
      <c r="K393" s="1102"/>
      <c r="L393" s="1102" t="s">
        <v>1425</v>
      </c>
      <c r="M393" s="1132" t="s">
        <v>2264</v>
      </c>
      <c r="O393" s="1099">
        <f>+'Form 2C'!A50</f>
        <v>0</v>
      </c>
      <c r="P393" s="1136" t="e">
        <f>VLOOKUP($O393,ICP!$A:$B,2,FALSE)</f>
        <v>#N/A</v>
      </c>
      <c r="R393" s="1139" t="s">
        <v>2265</v>
      </c>
      <c r="S393" s="1137">
        <f t="shared" si="11"/>
        <v>0</v>
      </c>
      <c r="T393" s="1138">
        <f>+'Form 2C'!D50</f>
        <v>0</v>
      </c>
    </row>
    <row r="394" spans="1:20">
      <c r="A394" s="1132" t="s">
        <v>2260</v>
      </c>
      <c r="B394" s="1099" t="s">
        <v>2261</v>
      </c>
      <c r="C394" s="1132">
        <v>123605</v>
      </c>
      <c r="D394" s="1132" t="s">
        <v>2262</v>
      </c>
      <c r="E394" s="1139" t="s">
        <v>2263</v>
      </c>
      <c r="F394" s="1139"/>
      <c r="G394" s="1132" t="s">
        <v>1426</v>
      </c>
      <c r="H394" s="1101" t="s">
        <v>2263</v>
      </c>
      <c r="I394" s="1132" t="s">
        <v>1426</v>
      </c>
      <c r="J394" s="1132" t="str">
        <f t="shared" si="13"/>
        <v>Ok</v>
      </c>
      <c r="K394" s="1102"/>
      <c r="L394" s="1102" t="s">
        <v>1425</v>
      </c>
      <c r="M394" s="1132" t="s">
        <v>2264</v>
      </c>
      <c r="O394" s="1099">
        <f>+'Form 2C'!A51</f>
        <v>0</v>
      </c>
      <c r="P394" s="1136" t="e">
        <f>VLOOKUP($O394,ICP!$A:$B,2,FALSE)</f>
        <v>#N/A</v>
      </c>
      <c r="R394" s="1139" t="s">
        <v>2265</v>
      </c>
      <c r="S394" s="1137">
        <f t="shared" ref="S394:S457" si="15">+T394*$S$1</f>
        <v>0</v>
      </c>
      <c r="T394" s="1138">
        <f>+'Form 2C'!D51</f>
        <v>0</v>
      </c>
    </row>
    <row r="395" spans="1:20">
      <c r="A395" s="1132" t="s">
        <v>2260</v>
      </c>
      <c r="B395" s="1099" t="s">
        <v>2261</v>
      </c>
      <c r="C395" s="1132">
        <v>123605</v>
      </c>
      <c r="D395" s="1132" t="s">
        <v>2262</v>
      </c>
      <c r="E395" s="1139" t="s">
        <v>2263</v>
      </c>
      <c r="F395" s="1139"/>
      <c r="G395" s="1132" t="s">
        <v>1426</v>
      </c>
      <c r="H395" s="1101" t="s">
        <v>2263</v>
      </c>
      <c r="I395" s="1132" t="s">
        <v>1426</v>
      </c>
      <c r="J395" s="1132" t="str">
        <f t="shared" si="13"/>
        <v>Ok</v>
      </c>
      <c r="K395" s="1102"/>
      <c r="L395" s="1102" t="s">
        <v>1425</v>
      </c>
      <c r="M395" s="1132" t="s">
        <v>2264</v>
      </c>
      <c r="O395" s="1099">
        <f>+'Form 2C'!A52</f>
        <v>0</v>
      </c>
      <c r="P395" s="1136" t="e">
        <f>VLOOKUP($O395,ICP!$A:$B,2,FALSE)</f>
        <v>#N/A</v>
      </c>
      <c r="R395" s="1139" t="s">
        <v>2265</v>
      </c>
      <c r="S395" s="1137">
        <f t="shared" si="15"/>
        <v>0</v>
      </c>
      <c r="T395" s="1138">
        <f>+'Form 2C'!D52</f>
        <v>0</v>
      </c>
    </row>
    <row r="396" spans="1:20">
      <c r="A396" s="1132" t="s">
        <v>2260</v>
      </c>
      <c r="B396" s="1099" t="s">
        <v>2261</v>
      </c>
      <c r="C396" s="1132">
        <v>123605</v>
      </c>
      <c r="D396" s="1132" t="s">
        <v>2262</v>
      </c>
      <c r="E396" s="1139" t="s">
        <v>2263</v>
      </c>
      <c r="F396" s="1139"/>
      <c r="G396" s="1132" t="s">
        <v>1426</v>
      </c>
      <c r="H396" s="1101" t="s">
        <v>2263</v>
      </c>
      <c r="I396" s="1132" t="s">
        <v>1426</v>
      </c>
      <c r="J396" s="1132" t="str">
        <f t="shared" si="13"/>
        <v>Ok</v>
      </c>
      <c r="K396" s="1102"/>
      <c r="L396" s="1102" t="s">
        <v>1425</v>
      </c>
      <c r="M396" s="1132" t="s">
        <v>2264</v>
      </c>
      <c r="O396" s="1099">
        <f>+'Form 2C'!A53</f>
        <v>0</v>
      </c>
      <c r="P396" s="1136" t="e">
        <f>VLOOKUP($O396,ICP!$A:$B,2,FALSE)</f>
        <v>#N/A</v>
      </c>
      <c r="R396" s="1139" t="s">
        <v>2265</v>
      </c>
      <c r="S396" s="1137">
        <f t="shared" si="15"/>
        <v>0</v>
      </c>
      <c r="T396" s="1138">
        <f>+'Form 2C'!D53</f>
        <v>0</v>
      </c>
    </row>
    <row r="397" spans="1:20">
      <c r="A397" s="1132" t="s">
        <v>2260</v>
      </c>
      <c r="B397" s="1099" t="s">
        <v>2261</v>
      </c>
      <c r="C397" s="1132">
        <v>123605</v>
      </c>
      <c r="D397" s="1132" t="s">
        <v>2262</v>
      </c>
      <c r="E397" s="1139" t="s">
        <v>2263</v>
      </c>
      <c r="F397" s="1139"/>
      <c r="G397" s="1132" t="s">
        <v>1426</v>
      </c>
      <c r="H397" s="1101" t="s">
        <v>2263</v>
      </c>
      <c r="I397" s="1132" t="s">
        <v>1426</v>
      </c>
      <c r="J397" s="1132" t="str">
        <f t="shared" si="13"/>
        <v>Ok</v>
      </c>
      <c r="K397" s="1102"/>
      <c r="L397" s="1102" t="s">
        <v>1425</v>
      </c>
      <c r="M397" s="1132" t="s">
        <v>2264</v>
      </c>
      <c r="O397" s="1099">
        <f>+'Form 2C'!A54</f>
        <v>0</v>
      </c>
      <c r="P397" s="1136" t="e">
        <f>VLOOKUP($O397,ICP!$A:$B,2,FALSE)</f>
        <v>#N/A</v>
      </c>
      <c r="R397" s="1139" t="s">
        <v>2265</v>
      </c>
      <c r="S397" s="1137">
        <f t="shared" si="15"/>
        <v>0</v>
      </c>
      <c r="T397" s="1138">
        <f>+'Form 2C'!D54</f>
        <v>0</v>
      </c>
    </row>
    <row r="398" spans="1:20">
      <c r="A398" s="1132" t="s">
        <v>2260</v>
      </c>
      <c r="B398" s="1099" t="s">
        <v>2261</v>
      </c>
      <c r="C398" s="1132">
        <v>123605</v>
      </c>
      <c r="D398" s="1132" t="s">
        <v>2262</v>
      </c>
      <c r="E398" s="1139" t="s">
        <v>2263</v>
      </c>
      <c r="F398" s="1139"/>
      <c r="G398" s="1132" t="s">
        <v>1426</v>
      </c>
      <c r="H398" s="1101" t="s">
        <v>2263</v>
      </c>
      <c r="I398" s="1132" t="s">
        <v>1426</v>
      </c>
      <c r="J398" s="1132" t="str">
        <f t="shared" si="13"/>
        <v>Ok</v>
      </c>
      <c r="K398" s="1102"/>
      <c r="L398" s="1102" t="s">
        <v>1425</v>
      </c>
      <c r="M398" s="1132" t="s">
        <v>2264</v>
      </c>
      <c r="O398" s="1099">
        <f>+'Form 2C'!A55</f>
        <v>0</v>
      </c>
      <c r="P398" s="1136" t="e">
        <f>VLOOKUP($O398,ICP!$A:$B,2,FALSE)</f>
        <v>#N/A</v>
      </c>
      <c r="R398" s="1139" t="s">
        <v>2265</v>
      </c>
      <c r="S398" s="1137">
        <f t="shared" si="15"/>
        <v>0</v>
      </c>
      <c r="T398" s="1138">
        <f>+'Form 2C'!D55</f>
        <v>0</v>
      </c>
    </row>
    <row r="399" spans="1:20">
      <c r="A399" s="1132" t="s">
        <v>2260</v>
      </c>
      <c r="B399" s="1099" t="s">
        <v>2261</v>
      </c>
      <c r="C399" s="1132">
        <v>123605</v>
      </c>
      <c r="D399" s="1132" t="s">
        <v>2262</v>
      </c>
      <c r="E399" s="1139" t="s">
        <v>2263</v>
      </c>
      <c r="F399" s="1139"/>
      <c r="G399" s="1132" t="s">
        <v>1426</v>
      </c>
      <c r="H399" s="1101" t="s">
        <v>2263</v>
      </c>
      <c r="I399" s="1132" t="s">
        <v>1426</v>
      </c>
      <c r="J399" s="1132" t="str">
        <f t="shared" si="13"/>
        <v>Ok</v>
      </c>
      <c r="K399" s="1102"/>
      <c r="L399" s="1102" t="s">
        <v>1425</v>
      </c>
      <c r="M399" s="1132" t="s">
        <v>2264</v>
      </c>
      <c r="O399" s="1099">
        <f>+'Form 2C'!A56</f>
        <v>0</v>
      </c>
      <c r="P399" s="1136" t="e">
        <f>VLOOKUP($O399,ICP!$A:$B,2,FALSE)</f>
        <v>#N/A</v>
      </c>
      <c r="R399" s="1139" t="s">
        <v>2265</v>
      </c>
      <c r="S399" s="1137">
        <f t="shared" si="15"/>
        <v>0</v>
      </c>
      <c r="T399" s="1138">
        <f>+'Form 2C'!D56</f>
        <v>0</v>
      </c>
    </row>
    <row r="400" spans="1:20">
      <c r="A400" s="1132" t="s">
        <v>2260</v>
      </c>
      <c r="B400" s="1099" t="s">
        <v>2261</v>
      </c>
      <c r="C400" s="1132">
        <v>123605</v>
      </c>
      <c r="D400" s="1132" t="s">
        <v>2262</v>
      </c>
      <c r="E400" s="1139" t="s">
        <v>2263</v>
      </c>
      <c r="F400" s="1139"/>
      <c r="G400" s="1132" t="s">
        <v>1426</v>
      </c>
      <c r="H400" s="1101" t="s">
        <v>2263</v>
      </c>
      <c r="I400" s="1132" t="s">
        <v>1426</v>
      </c>
      <c r="J400" s="1132" t="str">
        <f t="shared" si="13"/>
        <v>Ok</v>
      </c>
      <c r="K400" s="1102"/>
      <c r="L400" s="1102" t="s">
        <v>1425</v>
      </c>
      <c r="M400" s="1132" t="s">
        <v>2264</v>
      </c>
      <c r="O400" s="1099">
        <f>+'Form 2C'!A57</f>
        <v>0</v>
      </c>
      <c r="P400" s="1136" t="e">
        <f>VLOOKUP($O400,ICP!$A:$B,2,FALSE)</f>
        <v>#N/A</v>
      </c>
      <c r="R400" s="1139" t="s">
        <v>2265</v>
      </c>
      <c r="S400" s="1137">
        <f t="shared" si="15"/>
        <v>0</v>
      </c>
      <c r="T400" s="1138">
        <f>+'Form 2C'!D57</f>
        <v>0</v>
      </c>
    </row>
    <row r="401" spans="1:20">
      <c r="A401" s="1132" t="s">
        <v>2260</v>
      </c>
      <c r="B401" s="1099" t="s">
        <v>2261</v>
      </c>
      <c r="C401" s="1132">
        <v>123605</v>
      </c>
      <c r="D401" s="1132" t="s">
        <v>2262</v>
      </c>
      <c r="E401" s="1139" t="s">
        <v>2263</v>
      </c>
      <c r="F401" s="1139"/>
      <c r="G401" s="1132" t="s">
        <v>1426</v>
      </c>
      <c r="H401" s="1101" t="s">
        <v>2263</v>
      </c>
      <c r="I401" s="1132" t="s">
        <v>1426</v>
      </c>
      <c r="J401" s="1132" t="str">
        <f t="shared" si="13"/>
        <v>Ok</v>
      </c>
      <c r="K401" s="1102"/>
      <c r="L401" s="1102" t="s">
        <v>1425</v>
      </c>
      <c r="M401" s="1132" t="s">
        <v>2264</v>
      </c>
      <c r="O401" s="1099">
        <f>+'Form 2C'!A58</f>
        <v>0</v>
      </c>
      <c r="P401" s="1136" t="e">
        <f>VLOOKUP($O401,ICP!$A:$B,2,FALSE)</f>
        <v>#N/A</v>
      </c>
      <c r="R401" s="1139" t="s">
        <v>2265</v>
      </c>
      <c r="S401" s="1137">
        <f t="shared" si="15"/>
        <v>0</v>
      </c>
      <c r="T401" s="1138">
        <f>+'Form 2C'!D58</f>
        <v>0</v>
      </c>
    </row>
    <row r="402" spans="1:20">
      <c r="A402" s="1132" t="s">
        <v>2260</v>
      </c>
      <c r="B402" s="1099" t="s">
        <v>2261</v>
      </c>
      <c r="C402" s="1132">
        <v>123605</v>
      </c>
      <c r="D402" s="1132" t="s">
        <v>2262</v>
      </c>
      <c r="E402" s="1139" t="s">
        <v>2263</v>
      </c>
      <c r="F402" s="1139"/>
      <c r="G402" s="1132" t="s">
        <v>1426</v>
      </c>
      <c r="H402" s="1101" t="s">
        <v>2263</v>
      </c>
      <c r="I402" s="1132" t="s">
        <v>1426</v>
      </c>
      <c r="J402" s="1132" t="str">
        <f t="shared" si="13"/>
        <v>Ok</v>
      </c>
      <c r="K402" s="1102"/>
      <c r="L402" s="1102" t="s">
        <v>1425</v>
      </c>
      <c r="M402" s="1132" t="s">
        <v>2264</v>
      </c>
      <c r="O402" s="1099">
        <f>+'Form 2C'!A59</f>
        <v>0</v>
      </c>
      <c r="P402" s="1136" t="e">
        <f>VLOOKUP($O402,ICP!$A:$B,2,FALSE)</f>
        <v>#N/A</v>
      </c>
      <c r="R402" s="1139" t="s">
        <v>2265</v>
      </c>
      <c r="S402" s="1137">
        <f t="shared" si="15"/>
        <v>0</v>
      </c>
      <c r="T402" s="1138">
        <f>+'Form 2C'!D59</f>
        <v>0</v>
      </c>
    </row>
    <row r="403" spans="1:20">
      <c r="A403" s="1132" t="s">
        <v>2260</v>
      </c>
      <c r="B403" s="1099" t="s">
        <v>2261</v>
      </c>
      <c r="C403" s="1132">
        <v>123605</v>
      </c>
      <c r="D403" s="1132" t="s">
        <v>2262</v>
      </c>
      <c r="E403" s="1139" t="s">
        <v>2263</v>
      </c>
      <c r="F403" s="1139"/>
      <c r="G403" s="1132" t="s">
        <v>1426</v>
      </c>
      <c r="H403" s="1101" t="s">
        <v>2263</v>
      </c>
      <c r="I403" s="1132" t="s">
        <v>1426</v>
      </c>
      <c r="J403" s="1132" t="str">
        <f t="shared" si="13"/>
        <v>Ok</v>
      </c>
      <c r="K403" s="1102"/>
      <c r="L403" s="1102" t="s">
        <v>1425</v>
      </c>
      <c r="M403" s="1132" t="s">
        <v>2264</v>
      </c>
      <c r="O403" s="1099">
        <f>+'Form 2C'!A60</f>
        <v>0</v>
      </c>
      <c r="P403" s="1136" t="e">
        <f>VLOOKUP($O403,ICP!$A:$B,2,FALSE)</f>
        <v>#N/A</v>
      </c>
      <c r="R403" s="1139" t="s">
        <v>2265</v>
      </c>
      <c r="S403" s="1137">
        <f t="shared" si="15"/>
        <v>0</v>
      </c>
      <c r="T403" s="1138">
        <f>+'Form 2C'!D60</f>
        <v>0</v>
      </c>
    </row>
    <row r="404" spans="1:20">
      <c r="A404" s="1132" t="s">
        <v>2260</v>
      </c>
      <c r="B404" s="1099" t="s">
        <v>2261</v>
      </c>
      <c r="C404" s="1132">
        <v>123605</v>
      </c>
      <c r="D404" s="1132" t="s">
        <v>2262</v>
      </c>
      <c r="E404" s="1139" t="s">
        <v>2263</v>
      </c>
      <c r="F404" s="1139"/>
      <c r="G404" s="1132" t="s">
        <v>1426</v>
      </c>
      <c r="H404" s="1101" t="s">
        <v>2263</v>
      </c>
      <c r="I404" s="1132" t="s">
        <v>1426</v>
      </c>
      <c r="J404" s="1132" t="str">
        <f t="shared" si="13"/>
        <v>Ok</v>
      </c>
      <c r="K404" s="1102"/>
      <c r="L404" s="1102" t="s">
        <v>1425</v>
      </c>
      <c r="M404" s="1132" t="s">
        <v>2264</v>
      </c>
      <c r="O404" s="1099">
        <f>+'Form 2C'!A61</f>
        <v>0</v>
      </c>
      <c r="P404" s="1136" t="e">
        <f>VLOOKUP($O404,ICP!$A:$B,2,FALSE)</f>
        <v>#N/A</v>
      </c>
      <c r="R404" s="1139" t="s">
        <v>2265</v>
      </c>
      <c r="S404" s="1137">
        <f t="shared" si="15"/>
        <v>0</v>
      </c>
      <c r="T404" s="1138">
        <f>+'Form 2C'!D61</f>
        <v>0</v>
      </c>
    </row>
    <row r="405" spans="1:20">
      <c r="A405" s="1132" t="s">
        <v>2260</v>
      </c>
      <c r="B405" s="1099" t="s">
        <v>2261</v>
      </c>
      <c r="C405" s="1132">
        <v>123605</v>
      </c>
      <c r="D405" s="1132" t="s">
        <v>2262</v>
      </c>
      <c r="E405" s="1139" t="s">
        <v>2263</v>
      </c>
      <c r="F405" s="1139"/>
      <c r="G405" s="1132" t="s">
        <v>1426</v>
      </c>
      <c r="H405" s="1101" t="s">
        <v>2263</v>
      </c>
      <c r="I405" s="1132" t="s">
        <v>1426</v>
      </c>
      <c r="J405" s="1132" t="str">
        <f t="shared" si="13"/>
        <v>Ok</v>
      </c>
      <c r="K405" s="1102"/>
      <c r="L405" s="1102" t="s">
        <v>1425</v>
      </c>
      <c r="M405" s="1132" t="s">
        <v>2264</v>
      </c>
      <c r="O405" s="1099">
        <f>+'Form 2C'!A62</f>
        <v>0</v>
      </c>
      <c r="P405" s="1136" t="e">
        <f>VLOOKUP($O405,ICP!$A:$B,2,FALSE)</f>
        <v>#N/A</v>
      </c>
      <c r="R405" s="1139" t="s">
        <v>2265</v>
      </c>
      <c r="S405" s="1137">
        <f t="shared" si="15"/>
        <v>0</v>
      </c>
      <c r="T405" s="1138">
        <f>+'Form 2C'!D62</f>
        <v>0</v>
      </c>
    </row>
    <row r="406" spans="1:20">
      <c r="A406" s="1132" t="s">
        <v>2260</v>
      </c>
      <c r="B406" s="1099" t="s">
        <v>2261</v>
      </c>
      <c r="C406" s="1132">
        <v>123605</v>
      </c>
      <c r="D406" s="1132" t="s">
        <v>2262</v>
      </c>
      <c r="E406" s="1139" t="s">
        <v>2263</v>
      </c>
      <c r="F406" s="1139"/>
      <c r="G406" s="1132" t="s">
        <v>1426</v>
      </c>
      <c r="H406" s="1101" t="s">
        <v>2263</v>
      </c>
      <c r="I406" s="1132" t="s">
        <v>1426</v>
      </c>
      <c r="J406" s="1132" t="str">
        <f t="shared" si="13"/>
        <v>Ok</v>
      </c>
      <c r="K406" s="1102"/>
      <c r="L406" s="1102" t="s">
        <v>1425</v>
      </c>
      <c r="M406" s="1132" t="s">
        <v>2264</v>
      </c>
      <c r="O406" s="1099">
        <f>+'Form 2C'!A63</f>
        <v>0</v>
      </c>
      <c r="P406" s="1136" t="e">
        <f>VLOOKUP($O406,ICP!$A:$B,2,FALSE)</f>
        <v>#N/A</v>
      </c>
      <c r="R406" s="1139" t="s">
        <v>2265</v>
      </c>
      <c r="S406" s="1137">
        <f t="shared" si="15"/>
        <v>0</v>
      </c>
      <c r="T406" s="1138">
        <f>+'Form 2C'!D63</f>
        <v>0</v>
      </c>
    </row>
    <row r="407" spans="1:20">
      <c r="A407" s="1132" t="s">
        <v>2266</v>
      </c>
      <c r="B407" s="1099">
        <v>127510</v>
      </c>
      <c r="C407" s="1171">
        <v>127505</v>
      </c>
      <c r="D407" s="1171" t="s">
        <v>2267</v>
      </c>
      <c r="E407" s="1176">
        <v>105010</v>
      </c>
      <c r="F407" s="1176"/>
      <c r="G407" s="1171" t="s">
        <v>2268</v>
      </c>
      <c r="H407" s="1101">
        <v>105000</v>
      </c>
      <c r="I407" s="1102" t="s">
        <v>1428</v>
      </c>
      <c r="J407" s="1132" t="str">
        <f t="shared" ref="J407:J512" si="16">IF(E407=H407,"Ok","No Match")</f>
        <v>No Match</v>
      </c>
      <c r="K407" s="1102" t="s">
        <v>2269</v>
      </c>
      <c r="L407" s="1140">
        <v>105000</v>
      </c>
      <c r="M407" s="1102" t="s">
        <v>1428</v>
      </c>
      <c r="O407" s="1142"/>
      <c r="P407" s="1143"/>
      <c r="Q407" s="1144"/>
      <c r="R407" s="1139" t="s">
        <v>2240</v>
      </c>
      <c r="S407" s="1137">
        <f t="shared" si="15"/>
        <v>0</v>
      </c>
      <c r="T407" s="1138">
        <f>+'Form 2C'!C21</f>
        <v>0</v>
      </c>
    </row>
    <row r="408" spans="1:20">
      <c r="A408" s="1132" t="s">
        <v>2270</v>
      </c>
      <c r="B408" s="1099">
        <v>130010</v>
      </c>
      <c r="C408" s="1132">
        <v>131105</v>
      </c>
      <c r="D408" s="1132" t="s">
        <v>2256</v>
      </c>
      <c r="E408" s="1100">
        <v>103070</v>
      </c>
      <c r="G408" s="1099" t="s">
        <v>1444</v>
      </c>
      <c r="H408" s="1101">
        <v>103070</v>
      </c>
      <c r="I408" s="1099" t="s">
        <v>1444</v>
      </c>
      <c r="J408" s="1132" t="str">
        <f t="shared" si="16"/>
        <v>Ok</v>
      </c>
      <c r="K408" s="1102"/>
      <c r="L408" s="1154" t="str">
        <f>IF(ISERROR(VLOOKUP(TRIM(LEFT('Form 2H'!D19,1)),'Loan receivable'!$A$1:$B$7,2,0)),"999999",VLOOKUP(TRIM(LEFT('Form 2H'!D19,1)),'Loan receivable'!$A$1:$B$7,2,0))</f>
        <v>103099</v>
      </c>
      <c r="M408" s="1166" t="str">
        <f>IF(L443="999999","Temp account",VLOOKUP(L408,'Loan receivable'!$B$1:$C$7,2,0))</f>
        <v>Loan Receivable - Other</v>
      </c>
      <c r="N408" s="1167"/>
      <c r="O408" s="1142"/>
      <c r="P408" s="1143"/>
      <c r="Q408" s="1144"/>
      <c r="R408" s="1139" t="s">
        <v>582</v>
      </c>
      <c r="S408" s="1137">
        <f t="shared" si="15"/>
        <v>0</v>
      </c>
      <c r="T408" s="1138">
        <f>'Form 2H'!R19</f>
        <v>0</v>
      </c>
    </row>
    <row r="409" spans="1:20">
      <c r="A409" s="1132" t="s">
        <v>2270</v>
      </c>
      <c r="B409" s="1099">
        <v>130010</v>
      </c>
      <c r="C409" s="1132"/>
      <c r="D409" s="1132"/>
      <c r="I409" s="1099"/>
      <c r="J409" s="1132"/>
      <c r="K409" s="1102"/>
      <c r="L409" s="1154" t="str">
        <f>IF(ISERROR(VLOOKUP(TRIM(LEFT('Form 2H'!D20,1)),'Loan receivable'!$A$1:$B$7,2,0)),"999999",VLOOKUP(TRIM(LEFT('Form 2H'!D20,1)),'Loan receivable'!$A$1:$B$7,2,0))</f>
        <v>103020</v>
      </c>
      <c r="M409" s="1166" t="str">
        <f>IF(L444="999999","Temp account",VLOOKUP(L409,'Loan receivable'!$B$1:$C$7,2,0))</f>
        <v>Loan Receivable - Municipalities</v>
      </c>
      <c r="N409" s="1167"/>
      <c r="O409" s="1142"/>
      <c r="P409" s="1143"/>
      <c r="Q409" s="1144"/>
      <c r="R409" s="1139" t="s">
        <v>582</v>
      </c>
      <c r="S409" s="1137">
        <f t="shared" si="15"/>
        <v>0</v>
      </c>
      <c r="T409" s="1138">
        <f>'Form 2H'!R20</f>
        <v>0</v>
      </c>
    </row>
    <row r="410" spans="1:20">
      <c r="A410" s="1132" t="s">
        <v>2270</v>
      </c>
      <c r="B410" s="1099">
        <v>130010</v>
      </c>
      <c r="C410" s="1132"/>
      <c r="D410" s="1132"/>
      <c r="I410" s="1099"/>
      <c r="J410" s="1132"/>
      <c r="K410" s="1102"/>
      <c r="L410" s="1154" t="str">
        <f>IF(ISERROR(VLOOKUP(TRIM(LEFT('Form 2H'!D21,1)),'Loan receivable'!$A$1:$B$7,2,0)),"999999",VLOOKUP(TRIM(LEFT('Form 2H'!D21,1)),'Loan receivable'!$A$1:$B$7,2,0))</f>
        <v>103010</v>
      </c>
      <c r="M410" s="1166" t="str">
        <f>IF(L445="999999","Temp account",VLOOKUP(L410,'Loan receivable'!$B$1:$C$7,2,0))</f>
        <v>Loan Receivable - GBE</v>
      </c>
      <c r="N410" s="1167"/>
      <c r="O410" s="1142"/>
      <c r="P410" s="1143"/>
      <c r="Q410" s="1144"/>
      <c r="R410" s="1139" t="s">
        <v>582</v>
      </c>
      <c r="S410" s="1137">
        <f t="shared" si="15"/>
        <v>0</v>
      </c>
      <c r="T410" s="1138">
        <f>'Form 2H'!R21</f>
        <v>0</v>
      </c>
    </row>
    <row r="411" spans="1:20">
      <c r="A411" s="1132" t="s">
        <v>2270</v>
      </c>
      <c r="B411" s="1099">
        <v>130010</v>
      </c>
      <c r="C411" s="1132"/>
      <c r="D411" s="1132"/>
      <c r="I411" s="1099"/>
      <c r="J411" s="1132"/>
      <c r="K411" s="1102"/>
      <c r="L411" s="1154" t="str">
        <f>IF(ISERROR(VLOOKUP(TRIM(LEFT('Form 2H'!D22,1)),'Loan receivable'!$A$1:$B$7,2,0)),"999999",VLOOKUP(TRIM(LEFT('Form 2H'!D22,1)),'Loan receivable'!$A$1:$B$7,2,0))</f>
        <v>103030</v>
      </c>
      <c r="M411" s="1166" t="str">
        <f>IF(L446="999999","Temp account",VLOOKUP(L411,'Loan receivable'!$B$1:$C$7,2,0))</f>
        <v>Loan Receivable - Students</v>
      </c>
      <c r="N411" s="1167"/>
      <c r="O411" s="1142"/>
      <c r="P411" s="1143"/>
      <c r="Q411" s="1144"/>
      <c r="R411" s="1139" t="s">
        <v>582</v>
      </c>
      <c r="S411" s="1137">
        <f t="shared" si="15"/>
        <v>0</v>
      </c>
      <c r="T411" s="1138">
        <f>'Form 2H'!R22</f>
        <v>0</v>
      </c>
    </row>
    <row r="412" spans="1:20">
      <c r="A412" s="1132" t="s">
        <v>2270</v>
      </c>
      <c r="B412" s="1099">
        <v>130010</v>
      </c>
      <c r="C412" s="1132"/>
      <c r="D412" s="1132"/>
      <c r="I412" s="1099"/>
      <c r="J412" s="1132"/>
      <c r="K412" s="1102"/>
      <c r="L412" s="1154" t="str">
        <f>IF(ISERROR(VLOOKUP(TRIM(LEFT('Form 2H'!D23,1)),'Loan receivable'!$A$1:$B$7,2,0)),"999999",VLOOKUP(TRIM(LEFT('Form 2H'!D23,1)),'Loan receivable'!$A$1:$B$7,2,0))</f>
        <v>103040</v>
      </c>
      <c r="M412" s="1166" t="str">
        <f>IF(L447="999999","Temp account",VLOOKUP(L412,'Loan receivable'!$B$1:$C$7,2,0))</f>
        <v>Loan Receivable - Industrial and Commercial</v>
      </c>
      <c r="N412" s="1167"/>
      <c r="O412" s="1142"/>
      <c r="P412" s="1143"/>
      <c r="Q412" s="1144"/>
      <c r="R412" s="1139" t="s">
        <v>582</v>
      </c>
      <c r="S412" s="1137">
        <f t="shared" si="15"/>
        <v>0</v>
      </c>
      <c r="T412" s="1138">
        <f>'Form 2H'!R23</f>
        <v>0</v>
      </c>
    </row>
    <row r="413" spans="1:20">
      <c r="A413" s="1132" t="s">
        <v>2270</v>
      </c>
      <c r="B413" s="1099">
        <v>130010</v>
      </c>
      <c r="C413" s="1132"/>
      <c r="D413" s="1132"/>
      <c r="I413" s="1099"/>
      <c r="J413" s="1132"/>
      <c r="K413" s="1102"/>
      <c r="L413" s="1154" t="str">
        <f>IF(ISERROR(VLOOKUP(TRIM(LEFT('Form 2H'!D24,1)),'Loan receivable'!$A$1:$B$7,2,0)),"999999",VLOOKUP(TRIM(LEFT('Form 2H'!D24,1)),'Loan receivable'!$A$1:$B$7,2,0))</f>
        <v>103050</v>
      </c>
      <c r="M413" s="1166" t="str">
        <f>IF(L448="999999","Temp account",VLOOKUP(L413,'Loan receivable'!$B$1:$C$7,2,0))</f>
        <v>Loan Receivable - Pension Benefit Guarantee Fund</v>
      </c>
      <c r="N413" s="1167"/>
      <c r="O413" s="1142"/>
      <c r="P413" s="1143"/>
      <c r="Q413" s="1144"/>
      <c r="R413" s="1139" t="s">
        <v>582</v>
      </c>
      <c r="S413" s="1137">
        <f t="shared" si="15"/>
        <v>0</v>
      </c>
      <c r="T413" s="1138">
        <f>'Form 2H'!R24</f>
        <v>0</v>
      </c>
    </row>
    <row r="414" spans="1:20">
      <c r="A414" s="1132" t="s">
        <v>2270</v>
      </c>
      <c r="B414" s="1099">
        <v>130010</v>
      </c>
      <c r="C414" s="1132"/>
      <c r="D414" s="1132"/>
      <c r="I414" s="1099"/>
      <c r="J414" s="1132"/>
      <c r="K414" s="1102"/>
      <c r="L414" s="1154" t="str">
        <f>IF(ISERROR(VLOOKUP(TRIM(LEFT('Form 2H'!D25,1)),'Loan receivable'!$A$1:$B$7,2,0)),"999999",VLOOKUP(TRIM(LEFT('Form 2H'!D25,1)),'Loan receivable'!$A$1:$B$7,2,0))</f>
        <v>999999</v>
      </c>
      <c r="M414" s="1166" t="str">
        <f>IF(L449="999999","Temp account",VLOOKUP(L414,'Loan receivable'!$B$1:$C$7,2,0))</f>
        <v>Temp account</v>
      </c>
      <c r="N414" s="1167"/>
      <c r="O414" s="1142"/>
      <c r="P414" s="1143"/>
      <c r="Q414" s="1144"/>
      <c r="R414" s="1139" t="s">
        <v>582</v>
      </c>
      <c r="S414" s="1137">
        <f t="shared" si="15"/>
        <v>0</v>
      </c>
      <c r="T414" s="1138">
        <f>'Form 2H'!R25</f>
        <v>0</v>
      </c>
    </row>
    <row r="415" spans="1:20">
      <c r="A415" s="1132" t="s">
        <v>2270</v>
      </c>
      <c r="B415" s="1099">
        <v>130010</v>
      </c>
      <c r="C415" s="1132"/>
      <c r="D415" s="1132"/>
      <c r="I415" s="1099"/>
      <c r="J415" s="1132"/>
      <c r="K415" s="1102"/>
      <c r="L415" s="1154" t="str">
        <f>IF(ISERROR(VLOOKUP(TRIM(LEFT('Form 2H'!D26,1)),'Loan receivable'!$A$1:$B$7,2,0)),"999999",VLOOKUP(TRIM(LEFT('Form 2H'!D26,1)),'Loan receivable'!$A$1:$B$7,2,0))</f>
        <v>999999</v>
      </c>
      <c r="M415" s="1166" t="str">
        <f>IF(L450="999999","Temp account",VLOOKUP(L415,'Loan receivable'!$B$1:$C$7,2,0))</f>
        <v>Temp account</v>
      </c>
      <c r="N415" s="1167"/>
      <c r="O415" s="1142"/>
      <c r="P415" s="1143"/>
      <c r="Q415" s="1144"/>
      <c r="R415" s="1139" t="s">
        <v>582</v>
      </c>
      <c r="S415" s="1137">
        <f t="shared" si="15"/>
        <v>0</v>
      </c>
      <c r="T415" s="1138">
        <f>'Form 2H'!R26</f>
        <v>0</v>
      </c>
    </row>
    <row r="416" spans="1:20">
      <c r="A416" s="1132" t="s">
        <v>2270</v>
      </c>
      <c r="B416" s="1099">
        <v>130010</v>
      </c>
      <c r="C416" s="1132"/>
      <c r="D416" s="1132"/>
      <c r="I416" s="1099"/>
      <c r="J416" s="1132"/>
      <c r="K416" s="1102"/>
      <c r="L416" s="1154" t="str">
        <f>IF(ISERROR(VLOOKUP(TRIM(LEFT('Form 2H'!D27,1)),'Loan receivable'!$A$1:$B$7,2,0)),"999999",VLOOKUP(TRIM(LEFT('Form 2H'!D27,1)),'Loan receivable'!$A$1:$B$7,2,0))</f>
        <v>999999</v>
      </c>
      <c r="M416" s="1166" t="str">
        <f>IF(L451="999999","Temp account",VLOOKUP(L416,'Loan receivable'!$B$1:$C$7,2,0))</f>
        <v>Temp account</v>
      </c>
      <c r="N416" s="1167"/>
      <c r="O416" s="1142"/>
      <c r="P416" s="1143"/>
      <c r="Q416" s="1144"/>
      <c r="R416" s="1139" t="s">
        <v>582</v>
      </c>
      <c r="S416" s="1137">
        <f t="shared" si="15"/>
        <v>0</v>
      </c>
      <c r="T416" s="1138">
        <f>'Form 2H'!R27</f>
        <v>0</v>
      </c>
    </row>
    <row r="417" spans="1:22">
      <c r="A417" s="1132" t="s">
        <v>2270</v>
      </c>
      <c r="B417" s="1099">
        <v>130010</v>
      </c>
      <c r="C417" s="1132"/>
      <c r="D417" s="1132"/>
      <c r="I417" s="1099"/>
      <c r="J417" s="1132"/>
      <c r="K417" s="1102"/>
      <c r="L417" s="1154" t="str">
        <f>IF(ISERROR(VLOOKUP(TRIM(LEFT('Form 2H'!D28,1)),'Loan receivable'!$A$1:$B$7,2,0)),"999999",VLOOKUP(TRIM(LEFT('Form 2H'!D28,1)),'Loan receivable'!$A$1:$B$7,2,0))</f>
        <v>999999</v>
      </c>
      <c r="M417" s="1166" t="str">
        <f>IF(L452="999999","Temp account",VLOOKUP(L417,'Loan receivable'!$B$1:$C$7,2,0))</f>
        <v>Temp account</v>
      </c>
      <c r="N417" s="1167"/>
      <c r="O417" s="1142"/>
      <c r="P417" s="1143"/>
      <c r="Q417" s="1144"/>
      <c r="R417" s="1139" t="s">
        <v>582</v>
      </c>
      <c r="S417" s="1137">
        <f t="shared" si="15"/>
        <v>0</v>
      </c>
      <c r="T417" s="1138">
        <f>'Form 2H'!R28</f>
        <v>0</v>
      </c>
    </row>
    <row r="418" spans="1:22">
      <c r="A418" s="1132" t="s">
        <v>2270</v>
      </c>
      <c r="B418" s="1099">
        <v>130010</v>
      </c>
      <c r="C418" s="1132"/>
      <c r="D418" s="1132"/>
      <c r="I418" s="1099"/>
      <c r="J418" s="1132"/>
      <c r="K418" s="1102"/>
      <c r="L418" s="1154" t="str">
        <f>IF(ISERROR(VLOOKUP(TRIM(LEFT('Form 2H'!D29,1)),'Loan receivable'!$A$1:$B$7,2,0)),"999999",VLOOKUP(TRIM(LEFT('Form 2H'!D29,1)),'Loan receivable'!$A$1:$B$7,2,0))</f>
        <v>999999</v>
      </c>
      <c r="M418" s="1166" t="str">
        <f>IF(L453="999999","Temp account",VLOOKUP(L418,'Loan receivable'!$B$1:$C$7,2,0))</f>
        <v>Temp account</v>
      </c>
      <c r="N418" s="1167"/>
      <c r="O418" s="1142"/>
      <c r="P418" s="1143"/>
      <c r="Q418" s="1144"/>
      <c r="R418" s="1139" t="s">
        <v>582</v>
      </c>
      <c r="S418" s="1137">
        <f t="shared" si="15"/>
        <v>0</v>
      </c>
      <c r="T418" s="1138">
        <f>'Form 2H'!R29</f>
        <v>0</v>
      </c>
    </row>
    <row r="419" spans="1:22">
      <c r="A419" s="1132" t="s">
        <v>2270</v>
      </c>
      <c r="B419" s="1099">
        <v>130010</v>
      </c>
      <c r="C419" s="1132"/>
      <c r="D419" s="1132"/>
      <c r="I419" s="1099"/>
      <c r="J419" s="1132"/>
      <c r="K419" s="1102"/>
      <c r="L419" s="1154" t="str">
        <f>IF(ISERROR(VLOOKUP(TRIM(LEFT('Form 2H'!D30,1)),'Loan receivable'!$A$1:$B$7,2,0)),"999999",VLOOKUP(TRIM(LEFT('Form 2H'!D30,1)),'Loan receivable'!$A$1:$B$7,2,0))</f>
        <v>999999</v>
      </c>
      <c r="M419" s="1166" t="str">
        <f>IF(L454="999999","Temp account",VLOOKUP(L419,'Loan receivable'!$B$1:$C$7,2,0))</f>
        <v>Temp account</v>
      </c>
      <c r="N419" s="1167"/>
      <c r="O419" s="1142"/>
      <c r="P419" s="1143"/>
      <c r="Q419" s="1144"/>
      <c r="R419" s="1139" t="s">
        <v>582</v>
      </c>
      <c r="S419" s="1137">
        <f t="shared" si="15"/>
        <v>0</v>
      </c>
      <c r="T419" s="1138">
        <f>'Form 2H'!R30</f>
        <v>0</v>
      </c>
    </row>
    <row r="420" spans="1:22">
      <c r="A420" s="1132" t="s">
        <v>2270</v>
      </c>
      <c r="B420" s="1099">
        <v>130010</v>
      </c>
      <c r="C420" s="1132"/>
      <c r="D420" s="1132"/>
      <c r="I420" s="1099"/>
      <c r="J420" s="1132"/>
      <c r="K420" s="1102"/>
      <c r="L420" s="1154" t="str">
        <f>IF(ISERROR(VLOOKUP(TRIM(LEFT('Form 2H'!D31,1)),'Loan receivable'!$A$1:$B$7,2,0)),"999999",VLOOKUP(TRIM(LEFT('Form 2H'!D31,1)),'Loan receivable'!$A$1:$B$7,2,0))</f>
        <v>999999</v>
      </c>
      <c r="M420" s="1166" t="str">
        <f>IF(L455="999999","Temp account",VLOOKUP(L420,'Loan receivable'!$B$1:$C$7,2,0))</f>
        <v>Temp account</v>
      </c>
      <c r="N420" s="1167"/>
      <c r="O420" s="1142"/>
      <c r="P420" s="1143"/>
      <c r="Q420" s="1144"/>
      <c r="R420" s="1139" t="s">
        <v>582</v>
      </c>
      <c r="S420" s="1137">
        <f t="shared" si="15"/>
        <v>0</v>
      </c>
      <c r="T420" s="1138">
        <f>'Form 2H'!R31</f>
        <v>0</v>
      </c>
    </row>
    <row r="421" spans="1:22">
      <c r="A421" s="1132" t="s">
        <v>2270</v>
      </c>
      <c r="B421" s="1099">
        <v>130010</v>
      </c>
      <c r="C421" s="1132"/>
      <c r="D421" s="1132"/>
      <c r="I421" s="1099"/>
      <c r="J421" s="1132"/>
      <c r="K421" s="1102"/>
      <c r="L421" s="1154" t="str">
        <f>IF(ISERROR(VLOOKUP(TRIM(LEFT('Form 2H'!D32,1)),'Loan receivable'!$A$1:$B$7,2,0)),"999999",VLOOKUP(TRIM(LEFT('Form 2H'!D32,1)),'Loan receivable'!$A$1:$B$7,2,0))</f>
        <v>999999</v>
      </c>
      <c r="M421" s="1166" t="str">
        <f>IF(L456="999999","Temp account",VLOOKUP(L421,'Loan receivable'!$B$1:$C$7,2,0))</f>
        <v>Temp account</v>
      </c>
      <c r="N421" s="1167"/>
      <c r="O421" s="1142"/>
      <c r="P421" s="1143"/>
      <c r="Q421" s="1144"/>
      <c r="R421" s="1139" t="s">
        <v>582</v>
      </c>
      <c r="S421" s="1137">
        <f t="shared" si="15"/>
        <v>0</v>
      </c>
      <c r="T421" s="1138">
        <f>'Form 2H'!R32</f>
        <v>0</v>
      </c>
      <c r="V421" t="b">
        <f>SUM(T408:T421)='Form 2H'!R33</f>
        <v>1</v>
      </c>
    </row>
    <row r="422" spans="1:22">
      <c r="A422" s="1132" t="s">
        <v>2271</v>
      </c>
      <c r="B422" s="1099" t="s">
        <v>2272</v>
      </c>
      <c r="C422" s="1132">
        <v>131105</v>
      </c>
      <c r="D422" s="1132" t="s">
        <v>2256</v>
      </c>
      <c r="E422" s="1100" t="s">
        <v>2273</v>
      </c>
      <c r="G422" s="1099" t="s">
        <v>1446</v>
      </c>
      <c r="H422" s="1101" t="s">
        <v>2273</v>
      </c>
      <c r="I422" s="1099" t="s">
        <v>1446</v>
      </c>
      <c r="J422" s="1132" t="str">
        <f t="shared" si="16"/>
        <v>Ok</v>
      </c>
      <c r="K422" s="1102"/>
      <c r="L422" s="1102" t="s">
        <v>1445</v>
      </c>
      <c r="M422" s="1099" t="s">
        <v>2274</v>
      </c>
      <c r="O422" s="1099" t="str">
        <f>+'Form 2C'!A44</f>
        <v>AG303_Hydro One Inc.</v>
      </c>
      <c r="P422" s="1136" t="str">
        <f>VLOOKUP($O422,ICP!$A:$B,2,FALSE)</f>
        <v>303</v>
      </c>
      <c r="R422" s="1139" t="s">
        <v>2275</v>
      </c>
      <c r="S422" s="1137">
        <f t="shared" si="15"/>
        <v>0</v>
      </c>
      <c r="T422" s="1138">
        <f>+'Form 2C'!E44</f>
        <v>0</v>
      </c>
    </row>
    <row r="423" spans="1:22">
      <c r="A423" s="1132" t="s">
        <v>2271</v>
      </c>
      <c r="B423" s="1099" t="s">
        <v>2272</v>
      </c>
      <c r="C423" s="1132">
        <v>131105</v>
      </c>
      <c r="D423" s="1132" t="s">
        <v>2256</v>
      </c>
      <c r="E423" s="1100" t="s">
        <v>2273</v>
      </c>
      <c r="G423" s="1099" t="s">
        <v>1446</v>
      </c>
      <c r="H423" s="1101" t="s">
        <v>2273</v>
      </c>
      <c r="I423" s="1099" t="s">
        <v>1446</v>
      </c>
      <c r="J423" s="1132" t="str">
        <f t="shared" si="16"/>
        <v>Ok</v>
      </c>
      <c r="K423" s="1102"/>
      <c r="L423" s="1102" t="s">
        <v>1445</v>
      </c>
      <c r="M423" s="1099" t="s">
        <v>2274</v>
      </c>
      <c r="O423" s="1099" t="str">
        <f>+'Form 2C'!A45</f>
        <v>AG304_Ontario Power Generation Inc.</v>
      </c>
      <c r="P423" s="1136" t="str">
        <f>VLOOKUP($O423,ICP!$A:$B,2,FALSE)</f>
        <v>304</v>
      </c>
      <c r="R423" s="1139" t="s">
        <v>2275</v>
      </c>
      <c r="S423" s="1137">
        <f t="shared" si="15"/>
        <v>0</v>
      </c>
      <c r="T423" s="1138">
        <f>+'Form 2C'!E45</f>
        <v>0</v>
      </c>
    </row>
    <row r="424" spans="1:22">
      <c r="A424" s="1132" t="s">
        <v>2271</v>
      </c>
      <c r="B424" s="1099" t="s">
        <v>2272</v>
      </c>
      <c r="C424" s="1132">
        <v>131105</v>
      </c>
      <c r="D424" s="1132" t="s">
        <v>2256</v>
      </c>
      <c r="E424" s="1100" t="s">
        <v>2273</v>
      </c>
      <c r="G424" s="1099" t="s">
        <v>1446</v>
      </c>
      <c r="H424" s="1101" t="s">
        <v>2273</v>
      </c>
      <c r="I424" s="1099" t="s">
        <v>1446</v>
      </c>
      <c r="J424" s="1132" t="str">
        <f t="shared" si="16"/>
        <v>Ok</v>
      </c>
      <c r="K424" s="1102"/>
      <c r="L424" s="1102" t="s">
        <v>1445</v>
      </c>
      <c r="M424" s="1099" t="s">
        <v>2274</v>
      </c>
      <c r="O424" s="1099" t="str">
        <f>+'Form 2C'!A46</f>
        <v xml:space="preserve">MN018_Government and Consumer Services </v>
      </c>
      <c r="P424" s="1136" t="str">
        <f>VLOOKUP($O424,ICP!$A:$B,2,FALSE)</f>
        <v>018</v>
      </c>
      <c r="R424" s="1139" t="s">
        <v>2275</v>
      </c>
      <c r="S424" s="1137">
        <f t="shared" si="15"/>
        <v>0</v>
      </c>
      <c r="T424" s="1138">
        <f>+'Form 2C'!E46</f>
        <v>0</v>
      </c>
    </row>
    <row r="425" spans="1:22">
      <c r="A425" s="1132" t="s">
        <v>2271</v>
      </c>
      <c r="B425" s="1099" t="s">
        <v>2272</v>
      </c>
      <c r="C425" s="1132">
        <v>131105</v>
      </c>
      <c r="D425" s="1132" t="s">
        <v>2256</v>
      </c>
      <c r="E425" s="1100" t="s">
        <v>2273</v>
      </c>
      <c r="G425" s="1099" t="s">
        <v>1446</v>
      </c>
      <c r="H425" s="1101" t="s">
        <v>2273</v>
      </c>
      <c r="I425" s="1099" t="s">
        <v>1446</v>
      </c>
      <c r="J425" s="1132" t="str">
        <f t="shared" si="16"/>
        <v>Ok</v>
      </c>
      <c r="K425" s="1102"/>
      <c r="L425" s="1102" t="s">
        <v>1445</v>
      </c>
      <c r="M425" s="1099" t="s">
        <v>2274</v>
      </c>
      <c r="O425" s="1099">
        <f>+'Form 2C'!A47</f>
        <v>0</v>
      </c>
      <c r="P425" s="1136" t="e">
        <f>VLOOKUP($O425,ICP!$A:$B,2,FALSE)</f>
        <v>#N/A</v>
      </c>
      <c r="R425" s="1139" t="s">
        <v>2275</v>
      </c>
      <c r="S425" s="1137">
        <f t="shared" si="15"/>
        <v>0</v>
      </c>
      <c r="T425" s="1138">
        <f>+'Form 2C'!E47</f>
        <v>0</v>
      </c>
    </row>
    <row r="426" spans="1:22">
      <c r="A426" s="1132" t="s">
        <v>2271</v>
      </c>
      <c r="B426" s="1099" t="s">
        <v>2272</v>
      </c>
      <c r="C426" s="1132">
        <v>131105</v>
      </c>
      <c r="D426" s="1132" t="s">
        <v>2256</v>
      </c>
      <c r="E426" s="1100" t="s">
        <v>2273</v>
      </c>
      <c r="G426" s="1099" t="s">
        <v>1446</v>
      </c>
      <c r="H426" s="1101" t="s">
        <v>2273</v>
      </c>
      <c r="I426" s="1099" t="s">
        <v>1446</v>
      </c>
      <c r="J426" s="1132" t="str">
        <f t="shared" si="16"/>
        <v>Ok</v>
      </c>
      <c r="K426" s="1102"/>
      <c r="L426" s="1102" t="s">
        <v>1445</v>
      </c>
      <c r="M426" s="1099" t="s">
        <v>2274</v>
      </c>
      <c r="O426" s="1099">
        <f>+'Form 2C'!A48</f>
        <v>0</v>
      </c>
      <c r="P426" s="1136" t="e">
        <f>VLOOKUP($O426,ICP!$A:$B,2,FALSE)</f>
        <v>#N/A</v>
      </c>
      <c r="R426" s="1139" t="s">
        <v>2275</v>
      </c>
      <c r="S426" s="1137">
        <f t="shared" si="15"/>
        <v>0</v>
      </c>
      <c r="T426" s="1138">
        <f>+'Form 2C'!E48</f>
        <v>0</v>
      </c>
    </row>
    <row r="427" spans="1:22">
      <c r="A427" s="1132" t="s">
        <v>2271</v>
      </c>
      <c r="B427" s="1099" t="s">
        <v>2272</v>
      </c>
      <c r="C427" s="1132">
        <v>131105</v>
      </c>
      <c r="D427" s="1132" t="s">
        <v>2256</v>
      </c>
      <c r="E427" s="1100" t="s">
        <v>2273</v>
      </c>
      <c r="G427" s="1099" t="s">
        <v>1446</v>
      </c>
      <c r="H427" s="1101" t="s">
        <v>2273</v>
      </c>
      <c r="I427" s="1099" t="s">
        <v>1446</v>
      </c>
      <c r="J427" s="1132" t="str">
        <f t="shared" si="16"/>
        <v>Ok</v>
      </c>
      <c r="K427" s="1102"/>
      <c r="L427" s="1102" t="s">
        <v>1445</v>
      </c>
      <c r="M427" s="1099" t="s">
        <v>2274</v>
      </c>
      <c r="O427" s="1099">
        <f>+'Form 2C'!A49</f>
        <v>0</v>
      </c>
      <c r="P427" s="1136" t="e">
        <f>VLOOKUP($O427,ICP!$A:$B,2,FALSE)</f>
        <v>#N/A</v>
      </c>
      <c r="R427" s="1139" t="s">
        <v>2275</v>
      </c>
      <c r="S427" s="1137">
        <f t="shared" si="15"/>
        <v>0</v>
      </c>
      <c r="T427" s="1138">
        <f>+'Form 2C'!E49</f>
        <v>0</v>
      </c>
    </row>
    <row r="428" spans="1:22">
      <c r="A428" s="1132" t="s">
        <v>2271</v>
      </c>
      <c r="B428" s="1099" t="s">
        <v>2272</v>
      </c>
      <c r="C428" s="1132">
        <v>131105</v>
      </c>
      <c r="D428" s="1132" t="s">
        <v>2256</v>
      </c>
      <c r="E428" s="1100" t="s">
        <v>2273</v>
      </c>
      <c r="G428" s="1099" t="s">
        <v>1446</v>
      </c>
      <c r="H428" s="1101" t="s">
        <v>2273</v>
      </c>
      <c r="I428" s="1099" t="s">
        <v>1446</v>
      </c>
      <c r="J428" s="1132" t="str">
        <f t="shared" si="16"/>
        <v>Ok</v>
      </c>
      <c r="K428" s="1102"/>
      <c r="L428" s="1102" t="s">
        <v>1445</v>
      </c>
      <c r="M428" s="1099" t="s">
        <v>2274</v>
      </c>
      <c r="O428" s="1099">
        <f>+'Form 2C'!A50</f>
        <v>0</v>
      </c>
      <c r="P428" s="1136" t="e">
        <f>VLOOKUP($O428,ICP!$A:$B,2,FALSE)</f>
        <v>#N/A</v>
      </c>
      <c r="R428" s="1139" t="s">
        <v>2275</v>
      </c>
      <c r="S428" s="1137">
        <f t="shared" si="15"/>
        <v>0</v>
      </c>
      <c r="T428" s="1138">
        <f>+'Form 2C'!E50</f>
        <v>0</v>
      </c>
    </row>
    <row r="429" spans="1:22">
      <c r="A429" s="1132" t="s">
        <v>2271</v>
      </c>
      <c r="B429" s="1099" t="s">
        <v>2272</v>
      </c>
      <c r="C429" s="1132">
        <v>131105</v>
      </c>
      <c r="D429" s="1132" t="s">
        <v>2256</v>
      </c>
      <c r="E429" s="1100" t="s">
        <v>2273</v>
      </c>
      <c r="G429" s="1099" t="s">
        <v>1446</v>
      </c>
      <c r="H429" s="1101" t="s">
        <v>2273</v>
      </c>
      <c r="I429" s="1099" t="s">
        <v>1446</v>
      </c>
      <c r="J429" s="1132" t="str">
        <f t="shared" si="16"/>
        <v>Ok</v>
      </c>
      <c r="K429" s="1102"/>
      <c r="L429" s="1102" t="s">
        <v>1445</v>
      </c>
      <c r="M429" s="1099" t="s">
        <v>2274</v>
      </c>
      <c r="O429" s="1099">
        <f>+'Form 2C'!A51</f>
        <v>0</v>
      </c>
      <c r="P429" s="1136" t="e">
        <f>VLOOKUP($O429,ICP!$A:$B,2,FALSE)</f>
        <v>#N/A</v>
      </c>
      <c r="R429" s="1139" t="s">
        <v>2275</v>
      </c>
      <c r="S429" s="1137">
        <f t="shared" si="15"/>
        <v>0</v>
      </c>
      <c r="T429" s="1138">
        <f>+'Form 2C'!E51</f>
        <v>0</v>
      </c>
    </row>
    <row r="430" spans="1:22">
      <c r="A430" s="1132" t="s">
        <v>2271</v>
      </c>
      <c r="B430" s="1099" t="s">
        <v>2272</v>
      </c>
      <c r="C430" s="1132">
        <v>131105</v>
      </c>
      <c r="D430" s="1132" t="s">
        <v>2256</v>
      </c>
      <c r="E430" s="1100" t="s">
        <v>2273</v>
      </c>
      <c r="G430" s="1099" t="s">
        <v>1446</v>
      </c>
      <c r="H430" s="1101" t="s">
        <v>2273</v>
      </c>
      <c r="I430" s="1099" t="s">
        <v>1446</v>
      </c>
      <c r="J430" s="1132" t="str">
        <f t="shared" si="16"/>
        <v>Ok</v>
      </c>
      <c r="K430" s="1102"/>
      <c r="L430" s="1102" t="s">
        <v>1445</v>
      </c>
      <c r="M430" s="1099" t="s">
        <v>2274</v>
      </c>
      <c r="O430" s="1099">
        <f>+'Form 2C'!A52</f>
        <v>0</v>
      </c>
      <c r="P430" s="1136" t="e">
        <f>VLOOKUP($O430,ICP!$A:$B,2,FALSE)</f>
        <v>#N/A</v>
      </c>
      <c r="R430" s="1139" t="s">
        <v>2275</v>
      </c>
      <c r="S430" s="1137">
        <f t="shared" si="15"/>
        <v>0</v>
      </c>
      <c r="T430" s="1138">
        <f>+'Form 2C'!E52</f>
        <v>0</v>
      </c>
    </row>
    <row r="431" spans="1:22">
      <c r="A431" s="1132" t="s">
        <v>2271</v>
      </c>
      <c r="B431" s="1099" t="s">
        <v>2272</v>
      </c>
      <c r="C431" s="1132">
        <v>131105</v>
      </c>
      <c r="D431" s="1132" t="s">
        <v>2256</v>
      </c>
      <c r="E431" s="1100" t="s">
        <v>2273</v>
      </c>
      <c r="G431" s="1099" t="s">
        <v>1446</v>
      </c>
      <c r="H431" s="1101" t="s">
        <v>2273</v>
      </c>
      <c r="I431" s="1099" t="s">
        <v>1446</v>
      </c>
      <c r="J431" s="1132" t="str">
        <f t="shared" si="16"/>
        <v>Ok</v>
      </c>
      <c r="K431" s="1102"/>
      <c r="L431" s="1102" t="s">
        <v>1445</v>
      </c>
      <c r="M431" s="1099" t="s">
        <v>2274</v>
      </c>
      <c r="O431" s="1099">
        <f>+'Form 2C'!A53</f>
        <v>0</v>
      </c>
      <c r="P431" s="1136" t="e">
        <f>VLOOKUP($O431,ICP!$A:$B,2,FALSE)</f>
        <v>#N/A</v>
      </c>
      <c r="R431" s="1139" t="s">
        <v>2275</v>
      </c>
      <c r="S431" s="1137">
        <f t="shared" si="15"/>
        <v>0</v>
      </c>
      <c r="T431" s="1138">
        <f>+'Form 2C'!E53</f>
        <v>0</v>
      </c>
    </row>
    <row r="432" spans="1:22">
      <c r="A432" s="1132" t="s">
        <v>2271</v>
      </c>
      <c r="B432" s="1099" t="s">
        <v>2272</v>
      </c>
      <c r="C432" s="1132">
        <v>131105</v>
      </c>
      <c r="D432" s="1132" t="s">
        <v>2256</v>
      </c>
      <c r="E432" s="1100" t="s">
        <v>2273</v>
      </c>
      <c r="G432" s="1099" t="s">
        <v>1446</v>
      </c>
      <c r="H432" s="1101" t="s">
        <v>2273</v>
      </c>
      <c r="I432" s="1099" t="s">
        <v>1446</v>
      </c>
      <c r="J432" s="1132" t="str">
        <f t="shared" si="16"/>
        <v>Ok</v>
      </c>
      <c r="K432" s="1102"/>
      <c r="L432" s="1102" t="s">
        <v>1445</v>
      </c>
      <c r="M432" s="1099" t="s">
        <v>2274</v>
      </c>
      <c r="O432" s="1099">
        <f>+'Form 2C'!A54</f>
        <v>0</v>
      </c>
      <c r="P432" s="1136" t="e">
        <f>VLOOKUP($O432,ICP!$A:$B,2,FALSE)</f>
        <v>#N/A</v>
      </c>
      <c r="R432" s="1139" t="s">
        <v>2275</v>
      </c>
      <c r="S432" s="1137">
        <f t="shared" si="15"/>
        <v>0</v>
      </c>
      <c r="T432" s="1138">
        <f>+'Form 2C'!E54</f>
        <v>0</v>
      </c>
    </row>
    <row r="433" spans="1:20">
      <c r="A433" s="1132" t="s">
        <v>2271</v>
      </c>
      <c r="B433" s="1099" t="s">
        <v>2272</v>
      </c>
      <c r="C433" s="1132">
        <v>131105</v>
      </c>
      <c r="D433" s="1132" t="s">
        <v>2256</v>
      </c>
      <c r="E433" s="1100" t="s">
        <v>2273</v>
      </c>
      <c r="G433" s="1099" t="s">
        <v>1446</v>
      </c>
      <c r="H433" s="1101" t="s">
        <v>2273</v>
      </c>
      <c r="I433" s="1099" t="s">
        <v>1446</v>
      </c>
      <c r="J433" s="1132" t="str">
        <f t="shared" si="16"/>
        <v>Ok</v>
      </c>
      <c r="K433" s="1102"/>
      <c r="L433" s="1102" t="s">
        <v>1445</v>
      </c>
      <c r="M433" s="1099" t="s">
        <v>2274</v>
      </c>
      <c r="O433" s="1099">
        <f>+'Form 2C'!A55</f>
        <v>0</v>
      </c>
      <c r="P433" s="1136" t="e">
        <f>VLOOKUP($O433,ICP!$A:$B,2,FALSE)</f>
        <v>#N/A</v>
      </c>
      <c r="R433" s="1139" t="s">
        <v>2275</v>
      </c>
      <c r="S433" s="1137">
        <f t="shared" si="15"/>
        <v>0</v>
      </c>
      <c r="T433" s="1138">
        <f>+'Form 2C'!E55</f>
        <v>0</v>
      </c>
    </row>
    <row r="434" spans="1:20">
      <c r="A434" s="1132" t="s">
        <v>2271</v>
      </c>
      <c r="B434" s="1099" t="s">
        <v>2272</v>
      </c>
      <c r="C434" s="1132">
        <v>131105</v>
      </c>
      <c r="D434" s="1132" t="s">
        <v>2256</v>
      </c>
      <c r="E434" s="1100" t="s">
        <v>2273</v>
      </c>
      <c r="G434" s="1099" t="s">
        <v>1446</v>
      </c>
      <c r="H434" s="1101" t="s">
        <v>2273</v>
      </c>
      <c r="I434" s="1099" t="s">
        <v>1446</v>
      </c>
      <c r="J434" s="1132" t="str">
        <f t="shared" si="16"/>
        <v>Ok</v>
      </c>
      <c r="K434" s="1102"/>
      <c r="L434" s="1102" t="s">
        <v>1445</v>
      </c>
      <c r="M434" s="1099" t="s">
        <v>2274</v>
      </c>
      <c r="O434" s="1099">
        <f>+'Form 2C'!A56</f>
        <v>0</v>
      </c>
      <c r="P434" s="1136" t="e">
        <f>VLOOKUP($O434,ICP!$A:$B,2,FALSE)</f>
        <v>#N/A</v>
      </c>
      <c r="R434" s="1139" t="s">
        <v>2275</v>
      </c>
      <c r="S434" s="1137">
        <f t="shared" si="15"/>
        <v>0</v>
      </c>
      <c r="T434" s="1138">
        <f>+'Form 2C'!E56</f>
        <v>0</v>
      </c>
    </row>
    <row r="435" spans="1:20">
      <c r="A435" s="1132" t="s">
        <v>2271</v>
      </c>
      <c r="B435" s="1099" t="s">
        <v>2272</v>
      </c>
      <c r="C435" s="1132">
        <v>131105</v>
      </c>
      <c r="D435" s="1132" t="s">
        <v>2256</v>
      </c>
      <c r="E435" s="1100" t="s">
        <v>2273</v>
      </c>
      <c r="G435" s="1099" t="s">
        <v>1446</v>
      </c>
      <c r="H435" s="1101" t="s">
        <v>2273</v>
      </c>
      <c r="I435" s="1099" t="s">
        <v>1446</v>
      </c>
      <c r="J435" s="1132" t="str">
        <f t="shared" si="16"/>
        <v>Ok</v>
      </c>
      <c r="K435" s="1102"/>
      <c r="L435" s="1102" t="s">
        <v>1445</v>
      </c>
      <c r="M435" s="1099" t="s">
        <v>2274</v>
      </c>
      <c r="O435" s="1099">
        <f>+'Form 2C'!A57</f>
        <v>0</v>
      </c>
      <c r="P435" s="1136" t="e">
        <f>VLOOKUP($O435,ICP!$A:$B,2,FALSE)</f>
        <v>#N/A</v>
      </c>
      <c r="R435" s="1139" t="s">
        <v>2275</v>
      </c>
      <c r="S435" s="1137">
        <f t="shared" si="15"/>
        <v>0</v>
      </c>
      <c r="T435" s="1138">
        <f>+'Form 2C'!E57</f>
        <v>0</v>
      </c>
    </row>
    <row r="436" spans="1:20">
      <c r="A436" s="1132" t="s">
        <v>2271</v>
      </c>
      <c r="B436" s="1099" t="s">
        <v>2272</v>
      </c>
      <c r="C436" s="1132">
        <v>131105</v>
      </c>
      <c r="D436" s="1132" t="s">
        <v>2256</v>
      </c>
      <c r="E436" s="1100" t="s">
        <v>2273</v>
      </c>
      <c r="G436" s="1099" t="s">
        <v>1446</v>
      </c>
      <c r="H436" s="1101" t="s">
        <v>2273</v>
      </c>
      <c r="I436" s="1099" t="s">
        <v>1446</v>
      </c>
      <c r="J436" s="1132" t="str">
        <f t="shared" si="16"/>
        <v>Ok</v>
      </c>
      <c r="K436" s="1102"/>
      <c r="L436" s="1102" t="s">
        <v>1445</v>
      </c>
      <c r="M436" s="1099" t="s">
        <v>2274</v>
      </c>
      <c r="O436" s="1099">
        <f>+'Form 2C'!A58</f>
        <v>0</v>
      </c>
      <c r="P436" s="1136" t="e">
        <f>VLOOKUP($O436,ICP!$A:$B,2,FALSE)</f>
        <v>#N/A</v>
      </c>
      <c r="R436" s="1139" t="s">
        <v>2275</v>
      </c>
      <c r="S436" s="1137">
        <f t="shared" si="15"/>
        <v>0</v>
      </c>
      <c r="T436" s="1138">
        <f>+'Form 2C'!E58</f>
        <v>0</v>
      </c>
    </row>
    <row r="437" spans="1:20">
      <c r="A437" s="1132" t="s">
        <v>2271</v>
      </c>
      <c r="B437" s="1099" t="s">
        <v>2272</v>
      </c>
      <c r="C437" s="1132">
        <v>131105</v>
      </c>
      <c r="D437" s="1132" t="s">
        <v>2256</v>
      </c>
      <c r="E437" s="1100" t="s">
        <v>2273</v>
      </c>
      <c r="G437" s="1099" t="s">
        <v>1446</v>
      </c>
      <c r="H437" s="1101" t="s">
        <v>2273</v>
      </c>
      <c r="I437" s="1099" t="s">
        <v>1446</v>
      </c>
      <c r="J437" s="1132" t="str">
        <f t="shared" si="16"/>
        <v>Ok</v>
      </c>
      <c r="K437" s="1102"/>
      <c r="L437" s="1102" t="s">
        <v>1445</v>
      </c>
      <c r="M437" s="1099" t="s">
        <v>2274</v>
      </c>
      <c r="O437" s="1099">
        <f>+'Form 2C'!A59</f>
        <v>0</v>
      </c>
      <c r="P437" s="1136" t="e">
        <f>VLOOKUP($O437,ICP!$A:$B,2,FALSE)</f>
        <v>#N/A</v>
      </c>
      <c r="R437" s="1139" t="s">
        <v>2275</v>
      </c>
      <c r="S437" s="1137">
        <f t="shared" si="15"/>
        <v>0</v>
      </c>
      <c r="T437" s="1138">
        <f>+'Form 2C'!E59</f>
        <v>0</v>
      </c>
    </row>
    <row r="438" spans="1:20">
      <c r="A438" s="1132" t="s">
        <v>2271</v>
      </c>
      <c r="B438" s="1099" t="s">
        <v>2272</v>
      </c>
      <c r="C438" s="1132">
        <v>131105</v>
      </c>
      <c r="D438" s="1132" t="s">
        <v>2256</v>
      </c>
      <c r="E438" s="1100" t="s">
        <v>2273</v>
      </c>
      <c r="G438" s="1099" t="s">
        <v>1446</v>
      </c>
      <c r="H438" s="1101" t="s">
        <v>2273</v>
      </c>
      <c r="I438" s="1099" t="s">
        <v>1446</v>
      </c>
      <c r="J438" s="1132" t="str">
        <f t="shared" si="16"/>
        <v>Ok</v>
      </c>
      <c r="K438" s="1102"/>
      <c r="L438" s="1102" t="s">
        <v>1445</v>
      </c>
      <c r="M438" s="1099" t="s">
        <v>2274</v>
      </c>
      <c r="O438" s="1099">
        <f>+'Form 2C'!A60</f>
        <v>0</v>
      </c>
      <c r="P438" s="1136" t="e">
        <f>VLOOKUP($O438,ICP!$A:$B,2,FALSE)</f>
        <v>#N/A</v>
      </c>
      <c r="R438" s="1139" t="s">
        <v>2275</v>
      </c>
      <c r="S438" s="1137">
        <f t="shared" si="15"/>
        <v>0</v>
      </c>
      <c r="T438" s="1138">
        <f>+'Form 2C'!E60</f>
        <v>0</v>
      </c>
    </row>
    <row r="439" spans="1:20">
      <c r="A439" s="1132" t="s">
        <v>2271</v>
      </c>
      <c r="B439" s="1099" t="s">
        <v>2272</v>
      </c>
      <c r="C439" s="1132">
        <v>131105</v>
      </c>
      <c r="D439" s="1132" t="s">
        <v>2256</v>
      </c>
      <c r="E439" s="1100" t="s">
        <v>2273</v>
      </c>
      <c r="G439" s="1099" t="s">
        <v>1446</v>
      </c>
      <c r="H439" s="1101" t="s">
        <v>2273</v>
      </c>
      <c r="I439" s="1099" t="s">
        <v>1446</v>
      </c>
      <c r="J439" s="1132" t="str">
        <f t="shared" si="16"/>
        <v>Ok</v>
      </c>
      <c r="K439" s="1102"/>
      <c r="L439" s="1102" t="s">
        <v>1445</v>
      </c>
      <c r="M439" s="1099" t="s">
        <v>2274</v>
      </c>
      <c r="O439" s="1099">
        <f>+'Form 2C'!A61</f>
        <v>0</v>
      </c>
      <c r="P439" s="1136" t="e">
        <f>VLOOKUP($O439,ICP!$A:$B,2,FALSE)</f>
        <v>#N/A</v>
      </c>
      <c r="R439" s="1139" t="s">
        <v>2275</v>
      </c>
      <c r="S439" s="1137">
        <f t="shared" si="15"/>
        <v>0</v>
      </c>
      <c r="T439" s="1138">
        <f>+'Form 2C'!E61</f>
        <v>0</v>
      </c>
    </row>
    <row r="440" spans="1:20">
      <c r="A440" s="1132" t="s">
        <v>2271</v>
      </c>
      <c r="B440" s="1099" t="s">
        <v>2272</v>
      </c>
      <c r="C440" s="1132">
        <v>131105</v>
      </c>
      <c r="D440" s="1132" t="s">
        <v>2256</v>
      </c>
      <c r="E440" s="1100" t="s">
        <v>2273</v>
      </c>
      <c r="G440" s="1099" t="s">
        <v>1446</v>
      </c>
      <c r="H440" s="1101" t="s">
        <v>2273</v>
      </c>
      <c r="I440" s="1099" t="s">
        <v>1446</v>
      </c>
      <c r="J440" s="1132" t="str">
        <f t="shared" si="16"/>
        <v>Ok</v>
      </c>
      <c r="K440" s="1102"/>
      <c r="L440" s="1102" t="s">
        <v>1445</v>
      </c>
      <c r="M440" s="1099" t="s">
        <v>2274</v>
      </c>
      <c r="O440" s="1099">
        <f>+'Form 2C'!A62</f>
        <v>0</v>
      </c>
      <c r="P440" s="1136" t="e">
        <f>VLOOKUP($O440,ICP!$A:$B,2,FALSE)</f>
        <v>#N/A</v>
      </c>
      <c r="R440" s="1139" t="s">
        <v>2275</v>
      </c>
      <c r="S440" s="1137">
        <f t="shared" si="15"/>
        <v>0</v>
      </c>
      <c r="T440" s="1138">
        <f>+'Form 2C'!E62</f>
        <v>0</v>
      </c>
    </row>
    <row r="441" spans="1:20">
      <c r="A441" s="1132" t="s">
        <v>2271</v>
      </c>
      <c r="B441" s="1099" t="s">
        <v>2272</v>
      </c>
      <c r="C441" s="1132">
        <v>131105</v>
      </c>
      <c r="D441" s="1132" t="s">
        <v>2256</v>
      </c>
      <c r="E441" s="1100" t="s">
        <v>2273</v>
      </c>
      <c r="G441" s="1099" t="s">
        <v>1446</v>
      </c>
      <c r="H441" s="1101" t="s">
        <v>2273</v>
      </c>
      <c r="I441" s="1099" t="s">
        <v>1446</v>
      </c>
      <c r="J441" s="1132" t="str">
        <f t="shared" si="16"/>
        <v>Ok</v>
      </c>
      <c r="K441" s="1102"/>
      <c r="L441" s="1102" t="s">
        <v>1445</v>
      </c>
      <c r="M441" s="1099" t="s">
        <v>2274</v>
      </c>
      <c r="O441" s="1099">
        <f>+'Form 2C'!A63</f>
        <v>0</v>
      </c>
      <c r="P441" s="1136" t="e">
        <f>VLOOKUP($O441,ICP!$A:$B,2,FALSE)</f>
        <v>#N/A</v>
      </c>
      <c r="R441" s="1139" t="s">
        <v>2275</v>
      </c>
      <c r="S441" s="1137">
        <f t="shared" si="15"/>
        <v>0</v>
      </c>
      <c r="T441" s="1138">
        <f>+'Form 2C'!E63</f>
        <v>0</v>
      </c>
    </row>
    <row r="442" spans="1:20">
      <c r="A442" s="1099" t="s">
        <v>2276</v>
      </c>
      <c r="B442" s="1099">
        <v>132291</v>
      </c>
      <c r="C442" s="1132"/>
      <c r="D442" s="1132"/>
      <c r="I442" s="1099"/>
      <c r="J442" s="1132"/>
      <c r="K442" s="1102"/>
      <c r="L442" s="1140">
        <v>105070</v>
      </c>
      <c r="M442" s="1099" t="s">
        <v>1488</v>
      </c>
      <c r="O442" s="1177"/>
      <c r="P442" s="1178"/>
      <c r="Q442" s="1179"/>
      <c r="R442" s="1139" t="s">
        <v>2240</v>
      </c>
      <c r="S442" s="1137">
        <f t="shared" si="15"/>
        <v>0</v>
      </c>
      <c r="T442" s="1138">
        <f>'Form 2C'!C24</f>
        <v>0</v>
      </c>
    </row>
    <row r="443" spans="1:20">
      <c r="A443" s="1099" t="s">
        <v>2276</v>
      </c>
      <c r="B443" s="1099">
        <v>132291</v>
      </c>
      <c r="C443" s="1171">
        <v>131105</v>
      </c>
      <c r="D443" s="1171" t="s">
        <v>2256</v>
      </c>
      <c r="E443" s="1100">
        <v>103070</v>
      </c>
      <c r="G443" s="1099" t="s">
        <v>1446</v>
      </c>
      <c r="H443" s="1101">
        <v>105070</v>
      </c>
      <c r="I443" s="1099" t="s">
        <v>1488</v>
      </c>
      <c r="J443" s="1132" t="str">
        <f t="shared" si="16"/>
        <v>No Match</v>
      </c>
      <c r="K443" s="1099">
        <v>4</v>
      </c>
      <c r="L443" s="1154" t="str">
        <f>IF(ISERROR(VLOOKUP(TRIM(LEFT('Form 2H'!D19,1)),'Loan receivable'!$A$15:$B$21,2,0)),"999999",VLOOKUP(TRIM(LEFT('Form 2H'!D19,1)),'Loan receivable'!$A$15:$B$21,2,0))</f>
        <v>105099</v>
      </c>
      <c r="M443" s="1166" t="str">
        <f>IF(L443="999999","Temp account",VLOOKUP(L443,'Loan receivable'!$B$15:$C$21,2,0))</f>
        <v>Loans Receivable: ADA - Other</v>
      </c>
      <c r="O443" s="1142"/>
      <c r="P443" s="1143"/>
      <c r="Q443" s="1144"/>
      <c r="R443" s="1139" t="s">
        <v>582</v>
      </c>
      <c r="S443" s="1180">
        <f t="shared" si="15"/>
        <v>0</v>
      </c>
      <c r="T443" s="1181">
        <f>'Form 2H'!U19</f>
        <v>0</v>
      </c>
    </row>
    <row r="444" spans="1:20">
      <c r="A444" s="1099" t="s">
        <v>2276</v>
      </c>
      <c r="B444" s="1099">
        <v>132291</v>
      </c>
      <c r="C444" s="1171"/>
      <c r="D444" s="1171"/>
      <c r="I444" s="1099"/>
      <c r="J444" s="1132"/>
      <c r="L444" s="1154" t="str">
        <f>IF(ISERROR(VLOOKUP(TRIM(LEFT('Form 2H'!D20,1)),'Loan receivable'!$A$15:$B$21,2,0)),"999999",VLOOKUP(TRIM(LEFT('Form 2H'!D20,1)),'Loan receivable'!$A$15:$B$21,2,0))</f>
        <v>105020</v>
      </c>
      <c r="M444" s="1166" t="str">
        <f>IF(L444="999999","Temp account",VLOOKUP(L444,'Loan receivable'!$B$15:$C$21,2,0))</f>
        <v>Loans Receivable: ADA - Municipalities</v>
      </c>
      <c r="O444" s="1142"/>
      <c r="P444" s="1143"/>
      <c r="Q444" s="1144"/>
      <c r="R444" s="1139" t="s">
        <v>582</v>
      </c>
      <c r="S444" s="1180">
        <f t="shared" si="15"/>
        <v>0</v>
      </c>
      <c r="T444" s="1181">
        <f>'Form 2H'!U20</f>
        <v>0</v>
      </c>
    </row>
    <row r="445" spans="1:20">
      <c r="A445" s="1099" t="s">
        <v>2276</v>
      </c>
      <c r="B445" s="1099">
        <v>132291</v>
      </c>
      <c r="C445" s="1171"/>
      <c r="D445" s="1171"/>
      <c r="I445" s="1099"/>
      <c r="J445" s="1132"/>
      <c r="L445" s="1154" t="str">
        <f>IF(ISERROR(VLOOKUP(TRIM(LEFT('Form 2H'!D21,1)),'Loan receivable'!$A$15:$B$21,2,0)),"999999",VLOOKUP(TRIM(LEFT('Form 2H'!D21,1)),'Loan receivable'!$A$15:$B$21,2,0))</f>
        <v>105010</v>
      </c>
      <c r="M445" s="1166" t="str">
        <f>IF(L445="999999","Temp account",VLOOKUP(L445,'Loan receivable'!$B$15:$C$21,2,0))</f>
        <v>Loans Receivable: ADA - GBE</v>
      </c>
      <c r="O445" s="1142"/>
      <c r="P445" s="1143"/>
      <c r="Q445" s="1144"/>
      <c r="R445" s="1139" t="s">
        <v>582</v>
      </c>
      <c r="S445" s="1180">
        <f t="shared" si="15"/>
        <v>0</v>
      </c>
      <c r="T445" s="1181">
        <f>'Form 2H'!U21</f>
        <v>0</v>
      </c>
    </row>
    <row r="446" spans="1:20">
      <c r="A446" s="1099" t="s">
        <v>2276</v>
      </c>
      <c r="B446" s="1099">
        <v>132291</v>
      </c>
      <c r="C446" s="1171"/>
      <c r="D446" s="1171"/>
      <c r="I446" s="1099"/>
      <c r="J446" s="1132"/>
      <c r="L446" s="1154" t="str">
        <f>IF(ISERROR(VLOOKUP(TRIM(LEFT('Form 2H'!D22,1)),'Loan receivable'!$A$15:$B$21,2,0)),"999999",VLOOKUP(TRIM(LEFT('Form 2H'!D22,1)),'Loan receivable'!$A$15:$B$21,2,0))</f>
        <v>105030</v>
      </c>
      <c r="M446" s="1166" t="str">
        <f>IF(L446="999999","Temp account",VLOOKUP(L446,'Loan receivable'!$B$15:$C$21,2,0))</f>
        <v>Loans Receivable:ADA - Students</v>
      </c>
      <c r="O446" s="1142"/>
      <c r="P446" s="1143"/>
      <c r="Q446" s="1144"/>
      <c r="R446" s="1139" t="s">
        <v>582</v>
      </c>
      <c r="S446" s="1180">
        <f t="shared" si="15"/>
        <v>0</v>
      </c>
      <c r="T446" s="1181">
        <f>'Form 2H'!U22</f>
        <v>0</v>
      </c>
    </row>
    <row r="447" spans="1:20">
      <c r="A447" s="1099" t="s">
        <v>2276</v>
      </c>
      <c r="B447" s="1099">
        <v>132291</v>
      </c>
      <c r="C447" s="1171"/>
      <c r="D447" s="1171"/>
      <c r="I447" s="1099"/>
      <c r="J447" s="1132"/>
      <c r="L447" s="1154" t="str">
        <f>IF(ISERROR(VLOOKUP(TRIM(LEFT('Form 2H'!D23,1)),'Loan receivable'!$A$15:$B$21,2,0)),"999999",VLOOKUP(TRIM(LEFT('Form 2H'!D23,1)),'Loan receivable'!$A$15:$B$21,2,0))</f>
        <v>105040</v>
      </c>
      <c r="M447" s="1166" t="str">
        <f>IF(L447="999999","Temp account",VLOOKUP(L447,'Loan receivable'!$B$15:$C$21,2,0))</f>
        <v>Loans Receivable: ADA - Industrial and Commercial</v>
      </c>
      <c r="O447" s="1142"/>
      <c r="P447" s="1143"/>
      <c r="Q447" s="1144"/>
      <c r="R447" s="1139" t="s">
        <v>582</v>
      </c>
      <c r="S447" s="1180">
        <f t="shared" si="15"/>
        <v>0</v>
      </c>
      <c r="T447" s="1181">
        <f>'Form 2H'!U23</f>
        <v>0</v>
      </c>
    </row>
    <row r="448" spans="1:20">
      <c r="A448" s="1099" t="s">
        <v>2276</v>
      </c>
      <c r="B448" s="1099">
        <v>132291</v>
      </c>
      <c r="C448" s="1171"/>
      <c r="D448" s="1171"/>
      <c r="I448" s="1099"/>
      <c r="J448" s="1132"/>
      <c r="L448" s="1154" t="str">
        <f>IF(ISERROR(VLOOKUP(TRIM(LEFT('Form 2H'!D24,1)),'Loan receivable'!$A$15:$B$21,2,0)),"999999",VLOOKUP(TRIM(LEFT('Form 2H'!D24,1)),'Loan receivable'!$A$15:$B$21,2,0))</f>
        <v>105050</v>
      </c>
      <c r="M448" s="1166" t="str">
        <f>IF(L448="999999","Temp account",VLOOKUP(L448,'Loan receivable'!$B$15:$C$21,2,0))</f>
        <v>Loans Receivable: ADA - Pension Benefit Guarantee Fund</v>
      </c>
      <c r="O448" s="1142"/>
      <c r="P448" s="1143"/>
      <c r="Q448" s="1144"/>
      <c r="R448" s="1139" t="s">
        <v>582</v>
      </c>
      <c r="S448" s="1180">
        <f t="shared" si="15"/>
        <v>0</v>
      </c>
      <c r="T448" s="1181">
        <f>'Form 2H'!U24</f>
        <v>0</v>
      </c>
    </row>
    <row r="449" spans="1:22">
      <c r="A449" s="1099" t="s">
        <v>2276</v>
      </c>
      <c r="B449" s="1099">
        <v>132291</v>
      </c>
      <c r="C449" s="1171"/>
      <c r="D449" s="1171"/>
      <c r="I449" s="1099"/>
      <c r="J449" s="1132"/>
      <c r="L449" s="1154" t="str">
        <f>IF(ISERROR(VLOOKUP(TRIM(LEFT('Form 2H'!D25,1)),'Loan receivable'!$A$15:$B$21,2,0)),"999999",VLOOKUP(TRIM(LEFT('Form 2H'!D25,1)),'Loan receivable'!$A$15:$B$21,2,0))</f>
        <v>999999</v>
      </c>
      <c r="M449" s="1166" t="str">
        <f>IF(L449="999999","Temp account",VLOOKUP(L449,'Loan receivable'!$B$15:$C$21,2,0))</f>
        <v>Temp account</v>
      </c>
      <c r="O449" s="1142"/>
      <c r="P449" s="1143"/>
      <c r="Q449" s="1144"/>
      <c r="R449" s="1139" t="s">
        <v>582</v>
      </c>
      <c r="S449" s="1180">
        <f t="shared" si="15"/>
        <v>0</v>
      </c>
      <c r="T449" s="1181">
        <f>'Form 2H'!U25</f>
        <v>0</v>
      </c>
    </row>
    <row r="450" spans="1:22">
      <c r="A450" s="1099" t="s">
        <v>2276</v>
      </c>
      <c r="B450" s="1099">
        <v>132291</v>
      </c>
      <c r="C450" s="1171"/>
      <c r="D450" s="1171"/>
      <c r="I450" s="1099"/>
      <c r="J450" s="1132"/>
      <c r="L450" s="1154" t="str">
        <f>IF(ISERROR(VLOOKUP(TRIM(LEFT('Form 2H'!D26,1)),'Loan receivable'!$A$15:$B$21,2,0)),"999999",VLOOKUP(TRIM(LEFT('Form 2H'!D26,1)),'Loan receivable'!$A$15:$B$21,2,0))</f>
        <v>999999</v>
      </c>
      <c r="M450" s="1166" t="str">
        <f>IF(L450="999999","Temp account",VLOOKUP(L450,'Loan receivable'!$B$15:$C$21,2,0))</f>
        <v>Temp account</v>
      </c>
      <c r="O450" s="1142"/>
      <c r="P450" s="1143"/>
      <c r="Q450" s="1144"/>
      <c r="R450" s="1139" t="s">
        <v>582</v>
      </c>
      <c r="S450" s="1180">
        <f t="shared" si="15"/>
        <v>0</v>
      </c>
      <c r="T450" s="1181">
        <f>'Form 2H'!U26</f>
        <v>0</v>
      </c>
    </row>
    <row r="451" spans="1:22">
      <c r="A451" s="1099" t="s">
        <v>2276</v>
      </c>
      <c r="B451" s="1099">
        <v>132291</v>
      </c>
      <c r="C451" s="1171"/>
      <c r="D451" s="1171"/>
      <c r="I451" s="1099"/>
      <c r="J451" s="1132"/>
      <c r="L451" s="1154" t="str">
        <f>IF(ISERROR(VLOOKUP(TRIM(LEFT('Form 2H'!D27,1)),'Loan receivable'!$A$15:$B$21,2,0)),"999999",VLOOKUP(TRIM(LEFT('Form 2H'!D27,1)),'Loan receivable'!$A$15:$B$21,2,0))</f>
        <v>999999</v>
      </c>
      <c r="M451" s="1166" t="str">
        <f>IF(L451="999999","Temp account",VLOOKUP(L451,'Loan receivable'!$B$15:$C$21,2,0))</f>
        <v>Temp account</v>
      </c>
      <c r="O451" s="1142"/>
      <c r="P451" s="1143"/>
      <c r="Q451" s="1144"/>
      <c r="R451" s="1139" t="s">
        <v>582</v>
      </c>
      <c r="S451" s="1180">
        <f t="shared" si="15"/>
        <v>0</v>
      </c>
      <c r="T451" s="1181">
        <f>'Form 2H'!U27</f>
        <v>0</v>
      </c>
    </row>
    <row r="452" spans="1:22">
      <c r="A452" s="1099" t="s">
        <v>2276</v>
      </c>
      <c r="B452" s="1099">
        <v>132291</v>
      </c>
      <c r="C452" s="1171"/>
      <c r="D452" s="1171"/>
      <c r="I452" s="1099"/>
      <c r="J452" s="1132"/>
      <c r="L452" s="1154" t="str">
        <f>IF(ISERROR(VLOOKUP(TRIM(LEFT('Form 2H'!D28,1)),'Loan receivable'!$A$15:$B$21,2,0)),"999999",VLOOKUP(TRIM(LEFT('Form 2H'!D28,1)),'Loan receivable'!$A$15:$B$21,2,0))</f>
        <v>999999</v>
      </c>
      <c r="M452" s="1166" t="str">
        <f>IF(L452="999999","Temp account",VLOOKUP(L452,'Loan receivable'!$B$15:$C$21,2,0))</f>
        <v>Temp account</v>
      </c>
      <c r="O452" s="1142"/>
      <c r="P452" s="1143"/>
      <c r="Q452" s="1144"/>
      <c r="R452" s="1139" t="s">
        <v>582</v>
      </c>
      <c r="S452" s="1180">
        <f t="shared" si="15"/>
        <v>0</v>
      </c>
      <c r="T452" s="1181">
        <f>'Form 2H'!U28</f>
        <v>0</v>
      </c>
    </row>
    <row r="453" spans="1:22">
      <c r="A453" s="1099" t="s">
        <v>2276</v>
      </c>
      <c r="B453" s="1099">
        <v>132291</v>
      </c>
      <c r="C453" s="1171"/>
      <c r="D453" s="1171"/>
      <c r="I453" s="1099"/>
      <c r="J453" s="1132"/>
      <c r="L453" s="1154" t="str">
        <f>IF(ISERROR(VLOOKUP(TRIM(LEFT('Form 2H'!D29,1)),'Loan receivable'!$A$15:$B$21,2,0)),"999999",VLOOKUP(TRIM(LEFT('Form 2H'!D29,1)),'Loan receivable'!$A$15:$B$21,2,0))</f>
        <v>999999</v>
      </c>
      <c r="M453" s="1166" t="str">
        <f>IF(L453="999999","Temp account",VLOOKUP(L453,'Loan receivable'!$B$15:$C$21,2,0))</f>
        <v>Temp account</v>
      </c>
      <c r="O453" s="1142"/>
      <c r="P453" s="1143"/>
      <c r="Q453" s="1144"/>
      <c r="R453" s="1139" t="s">
        <v>582</v>
      </c>
      <c r="S453" s="1180">
        <f t="shared" si="15"/>
        <v>0</v>
      </c>
      <c r="T453" s="1181">
        <f>'Form 2H'!U29</f>
        <v>0</v>
      </c>
    </row>
    <row r="454" spans="1:22">
      <c r="A454" s="1099" t="s">
        <v>2276</v>
      </c>
      <c r="B454" s="1099">
        <v>132291</v>
      </c>
      <c r="C454" s="1171"/>
      <c r="D454" s="1171"/>
      <c r="I454" s="1099"/>
      <c r="J454" s="1132"/>
      <c r="L454" s="1154" t="str">
        <f>IF(ISERROR(VLOOKUP(TRIM(LEFT('Form 2H'!D30,1)),'Loan receivable'!$A$15:$B$21,2,0)),"999999",VLOOKUP(TRIM(LEFT('Form 2H'!D30,1)),'Loan receivable'!$A$15:$B$21,2,0))</f>
        <v>999999</v>
      </c>
      <c r="M454" s="1166" t="str">
        <f>IF(L454="999999","Temp account",VLOOKUP(L454,'Loan receivable'!$B$15:$C$21,2,0))</f>
        <v>Temp account</v>
      </c>
      <c r="O454" s="1142"/>
      <c r="P454" s="1143"/>
      <c r="Q454" s="1144"/>
      <c r="R454" s="1139" t="s">
        <v>582</v>
      </c>
      <c r="S454" s="1180">
        <f t="shared" si="15"/>
        <v>0</v>
      </c>
      <c r="T454" s="1181">
        <f>'Form 2H'!U30</f>
        <v>0</v>
      </c>
    </row>
    <row r="455" spans="1:22">
      <c r="A455" s="1099" t="s">
        <v>2276</v>
      </c>
      <c r="B455" s="1099">
        <v>132291</v>
      </c>
      <c r="C455" s="1171"/>
      <c r="D455" s="1171"/>
      <c r="I455" s="1099"/>
      <c r="J455" s="1132"/>
      <c r="L455" s="1154" t="str">
        <f>IF(ISERROR(VLOOKUP(TRIM(LEFT('Form 2H'!D31,1)),'Loan receivable'!$A$15:$B$21,2,0)),"999999",VLOOKUP(TRIM(LEFT('Form 2H'!D31,1)),'Loan receivable'!$A$15:$B$21,2,0))</f>
        <v>999999</v>
      </c>
      <c r="M455" s="1166" t="str">
        <f>IF(L455="999999","Temp account",VLOOKUP(L455,'Loan receivable'!$B$15:$C$21,2,0))</f>
        <v>Temp account</v>
      </c>
      <c r="O455" s="1142"/>
      <c r="P455" s="1143"/>
      <c r="Q455" s="1144"/>
      <c r="R455" s="1139" t="s">
        <v>582</v>
      </c>
      <c r="S455" s="1180">
        <f t="shared" si="15"/>
        <v>0</v>
      </c>
      <c r="T455" s="1181">
        <f>'Form 2H'!U31</f>
        <v>0</v>
      </c>
    </row>
    <row r="456" spans="1:22">
      <c r="A456" s="1099" t="s">
        <v>2276</v>
      </c>
      <c r="B456" s="1099">
        <v>132291</v>
      </c>
      <c r="C456" s="1171"/>
      <c r="D456" s="1171"/>
      <c r="I456" s="1099"/>
      <c r="J456" s="1132"/>
      <c r="L456" s="1154" t="str">
        <f>IF(ISERROR(VLOOKUP(TRIM(LEFT('Form 2H'!D32,1)),'Loan receivable'!$A$15:$B$21,2,0)),"999999",VLOOKUP(TRIM(LEFT('Form 2H'!D32,1)),'Loan receivable'!$A$15:$B$21,2,0))</f>
        <v>999999</v>
      </c>
      <c r="M456" s="1166" t="str">
        <f>IF(L456="999999","Temp account",VLOOKUP(L456,'Loan receivable'!$B$15:$C$21,2,0))</f>
        <v>Temp account</v>
      </c>
      <c r="O456" s="1142"/>
      <c r="P456" s="1143"/>
      <c r="Q456" s="1144"/>
      <c r="R456" s="1139" t="s">
        <v>582</v>
      </c>
      <c r="S456" s="1180">
        <f t="shared" si="15"/>
        <v>0</v>
      </c>
      <c r="T456" s="1181">
        <f>'Form 2H'!U32</f>
        <v>0</v>
      </c>
      <c r="V456" t="b">
        <f>SUM(T443:T456)='Form 2H'!U33</f>
        <v>1</v>
      </c>
    </row>
    <row r="457" spans="1:22">
      <c r="A457" s="1099" t="s">
        <v>2277</v>
      </c>
      <c r="B457" s="1099" t="s">
        <v>2278</v>
      </c>
      <c r="C457" s="1171"/>
      <c r="D457" s="1171"/>
      <c r="I457" s="1099"/>
      <c r="J457" s="1132"/>
      <c r="L457" s="1154" t="str">
        <f>IF(ISERROR(VLOOKUP(TRIM(LEFT('Form 2H'!D19,1)),'Loan receivable'!$A$8:$B$14,2,0)),"999999",VLOOKUP(TRIM(LEFT('Form 2H'!D19,1)),'Loan receivable'!$A$8:$B$14,2,0))</f>
        <v>103199</v>
      </c>
      <c r="M457" s="1166" t="str">
        <f>IF(L457="999999","Temp account",VLOOKUP(L457,'Loan receivable'!$B$8:$C$14,2,0))</f>
        <v>Loans Receivable: Unamortized Concession Discounts - Other</v>
      </c>
      <c r="O457" s="1142"/>
      <c r="P457" s="1143"/>
      <c r="Q457" s="1144"/>
      <c r="R457" s="1139" t="s">
        <v>582</v>
      </c>
      <c r="S457" s="1180">
        <f t="shared" si="15"/>
        <v>0</v>
      </c>
      <c r="T457" s="1181">
        <f>'Form 2H'!S19</f>
        <v>0</v>
      </c>
    </row>
    <row r="458" spans="1:22">
      <c r="A458" s="1099" t="s">
        <v>2277</v>
      </c>
      <c r="B458" s="1099" t="s">
        <v>2278</v>
      </c>
      <c r="C458" s="1171"/>
      <c r="D458" s="1171"/>
      <c r="I458" s="1099"/>
      <c r="J458" s="1132"/>
      <c r="L458" s="1154" t="str">
        <f>IF(ISERROR(VLOOKUP(TRIM(LEFT('Form 2H'!D20,1)),'Loan receivable'!$A$8:$B$14,2,0)),"999999",VLOOKUP(TRIM(LEFT('Form 2H'!D20,1)),'Loan receivable'!$A$8:$B$14,2,0))</f>
        <v>103120</v>
      </c>
      <c r="M458" s="1166" t="str">
        <f>IF(L458="999999","Temp account",VLOOKUP(L458,'Loan receivable'!$B$8:$C$14,2,0))</f>
        <v>Loans Receivable: Unamortized Concession Discounts - Municipalities</v>
      </c>
      <c r="O458" s="1142"/>
      <c r="P458" s="1143"/>
      <c r="Q458" s="1144"/>
      <c r="R458" s="1139" t="s">
        <v>582</v>
      </c>
      <c r="S458" s="1180">
        <f t="shared" ref="S458:S521" si="17">+T458*$S$1</f>
        <v>0</v>
      </c>
      <c r="T458" s="1181">
        <f>'Form 2H'!S20</f>
        <v>0</v>
      </c>
    </row>
    <row r="459" spans="1:22">
      <c r="A459" s="1099" t="s">
        <v>2277</v>
      </c>
      <c r="B459" s="1099" t="s">
        <v>2278</v>
      </c>
      <c r="C459" s="1171"/>
      <c r="D459" s="1171"/>
      <c r="I459" s="1099"/>
      <c r="J459" s="1132"/>
      <c r="L459" s="1154" t="str">
        <f>IF(ISERROR(VLOOKUP(TRIM(LEFT('Form 2H'!D21,1)),'Loan receivable'!$A$8:$B$14,2,0)),"999999",VLOOKUP(TRIM(LEFT('Form 2H'!D21,1)),'Loan receivable'!$A$8:$B$14,2,0))</f>
        <v>103110</v>
      </c>
      <c r="M459" s="1166" t="str">
        <f>IF(L459="999999","Temp account",VLOOKUP(L459,'Loan receivable'!$B$8:$C$14,2,0))</f>
        <v>Loans Receivable: Unamortized Concession Discounts - GBE</v>
      </c>
      <c r="O459" s="1142"/>
      <c r="P459" s="1143"/>
      <c r="Q459" s="1144"/>
      <c r="R459" s="1139" t="s">
        <v>582</v>
      </c>
      <c r="S459" s="1180">
        <f t="shared" si="17"/>
        <v>0</v>
      </c>
      <c r="T459" s="1181">
        <f>'Form 2H'!S21</f>
        <v>0</v>
      </c>
    </row>
    <row r="460" spans="1:22">
      <c r="A460" s="1099" t="s">
        <v>2277</v>
      </c>
      <c r="B460" s="1099" t="s">
        <v>2278</v>
      </c>
      <c r="C460" s="1171"/>
      <c r="D460" s="1171"/>
      <c r="I460" s="1099"/>
      <c r="J460" s="1132"/>
      <c r="L460" s="1154" t="str">
        <f>IF(ISERROR(VLOOKUP(TRIM(LEFT('Form 2H'!D22,1)),'Loan receivable'!$A$8:$B$14,2,0)),"999999",VLOOKUP(TRIM(LEFT('Form 2H'!D22,1)),'Loan receivable'!$A$8:$B$14,2,0))</f>
        <v>103130</v>
      </c>
      <c r="M460" s="1166" t="str">
        <f>IF(L460="999999","Temp account",VLOOKUP(L460,'Loan receivable'!$B$8:$C$14,2,0))</f>
        <v>Loans Receivable: Unamortized Concession Discounts - Students</v>
      </c>
      <c r="O460" s="1142"/>
      <c r="P460" s="1143"/>
      <c r="Q460" s="1144"/>
      <c r="R460" s="1139" t="s">
        <v>582</v>
      </c>
      <c r="S460" s="1180">
        <f t="shared" si="17"/>
        <v>0</v>
      </c>
      <c r="T460" s="1181">
        <f>'Form 2H'!S22</f>
        <v>0</v>
      </c>
    </row>
    <row r="461" spans="1:22">
      <c r="A461" s="1099" t="s">
        <v>2277</v>
      </c>
      <c r="B461" s="1099" t="s">
        <v>2278</v>
      </c>
      <c r="C461" s="1171"/>
      <c r="D461" s="1171"/>
      <c r="I461" s="1099"/>
      <c r="J461" s="1132"/>
      <c r="L461" s="1154" t="str">
        <f>IF(ISERROR(VLOOKUP(TRIM(LEFT('Form 2H'!D23,1)),'Loan receivable'!$A$8:$B$14,2,0)),"999999",VLOOKUP(TRIM(LEFT('Form 2H'!D23,1)),'Loan receivable'!$A$8:$B$14,2,0))</f>
        <v>103140</v>
      </c>
      <c r="M461" s="1166" t="str">
        <f>IF(L461="999999","Temp account",VLOOKUP(L461,'Loan receivable'!$B$8:$C$14,2,0))</f>
        <v>Loans Receivable: Unamortized Concession Discounts - Industrial and Commercial</v>
      </c>
      <c r="O461" s="1142"/>
      <c r="P461" s="1143"/>
      <c r="Q461" s="1144"/>
      <c r="R461" s="1139" t="s">
        <v>582</v>
      </c>
      <c r="S461" s="1180">
        <f t="shared" si="17"/>
        <v>0</v>
      </c>
      <c r="T461" s="1181">
        <f>'Form 2H'!S23</f>
        <v>0</v>
      </c>
    </row>
    <row r="462" spans="1:22">
      <c r="A462" s="1099" t="s">
        <v>2277</v>
      </c>
      <c r="B462" s="1099" t="s">
        <v>2278</v>
      </c>
      <c r="C462" s="1171"/>
      <c r="D462" s="1171"/>
      <c r="I462" s="1099"/>
      <c r="J462" s="1132"/>
      <c r="L462" s="1154" t="str">
        <f>IF(ISERROR(VLOOKUP(TRIM(LEFT('Form 2H'!D24,1)),'Loan receivable'!$A$8:$B$14,2,0)),"999999",VLOOKUP(TRIM(LEFT('Form 2H'!D24,1)),'Loan receivable'!$A$8:$B$14,2,0))</f>
        <v>103150</v>
      </c>
      <c r="M462" s="1166" t="str">
        <f>IF(L462="999999","Temp account",VLOOKUP(L462,'Loan receivable'!$B$8:$C$14,2,0))</f>
        <v>Loans Rcvbl: Unamortized Concession Discount: Pension Benefit Guarantee Fund</v>
      </c>
      <c r="O462" s="1142"/>
      <c r="P462" s="1143"/>
      <c r="Q462" s="1144"/>
      <c r="R462" s="1139" t="s">
        <v>582</v>
      </c>
      <c r="S462" s="1180">
        <f t="shared" si="17"/>
        <v>0</v>
      </c>
      <c r="T462" s="1181">
        <f>'Form 2H'!S24</f>
        <v>0</v>
      </c>
    </row>
    <row r="463" spans="1:22">
      <c r="A463" s="1099" t="s">
        <v>2277</v>
      </c>
      <c r="B463" s="1099" t="s">
        <v>2278</v>
      </c>
      <c r="C463" s="1171"/>
      <c r="D463" s="1171"/>
      <c r="I463" s="1099"/>
      <c r="J463" s="1132"/>
      <c r="L463" s="1154" t="str">
        <f>IF(ISERROR(VLOOKUP(TRIM(LEFT('Form 2H'!D25,1)),'Loan receivable'!$A$8:$B$14,2,0)),"999999",VLOOKUP(TRIM(LEFT('Form 2H'!D25,1)),'Loan receivable'!$A$8:$B$14,2,0))</f>
        <v>999999</v>
      </c>
      <c r="M463" s="1166" t="str">
        <f>IF(L463="999999","Temp account",VLOOKUP(L463,'Loan receivable'!$B$8:$C$14,2,0))</f>
        <v>Temp account</v>
      </c>
      <c r="O463" s="1142"/>
      <c r="P463" s="1143"/>
      <c r="Q463" s="1144"/>
      <c r="R463" s="1139" t="s">
        <v>582</v>
      </c>
      <c r="S463" s="1180">
        <f t="shared" si="17"/>
        <v>0</v>
      </c>
      <c r="T463" s="1181">
        <f>'Form 2H'!S25</f>
        <v>0</v>
      </c>
    </row>
    <row r="464" spans="1:22">
      <c r="A464" s="1099" t="s">
        <v>2277</v>
      </c>
      <c r="B464" s="1099" t="s">
        <v>2278</v>
      </c>
      <c r="C464" s="1171"/>
      <c r="D464" s="1171"/>
      <c r="I464" s="1099"/>
      <c r="J464" s="1132"/>
      <c r="L464" s="1154" t="str">
        <f>IF(ISERROR(VLOOKUP(TRIM(LEFT('Form 2H'!D26,1)),'Loan receivable'!$A$8:$B$14,2,0)),"999999",VLOOKUP(TRIM(LEFT('Form 2H'!D26,1)),'Loan receivable'!$A$8:$B$14,2,0))</f>
        <v>999999</v>
      </c>
      <c r="M464" s="1166" t="str">
        <f>IF(L464="999999","Temp account",VLOOKUP(L464,'Loan receivable'!$B$8:$C$14,2,0))</f>
        <v>Temp account</v>
      </c>
      <c r="O464" s="1142"/>
      <c r="P464" s="1143"/>
      <c r="Q464" s="1144"/>
      <c r="R464" s="1139" t="s">
        <v>582</v>
      </c>
      <c r="S464" s="1180">
        <f t="shared" si="17"/>
        <v>0</v>
      </c>
      <c r="T464" s="1181">
        <f>'Form 2H'!S26</f>
        <v>0</v>
      </c>
    </row>
    <row r="465" spans="1:22">
      <c r="A465" s="1099" t="s">
        <v>2277</v>
      </c>
      <c r="B465" s="1099" t="s">
        <v>2278</v>
      </c>
      <c r="C465" s="1171"/>
      <c r="D465" s="1171"/>
      <c r="I465" s="1099"/>
      <c r="J465" s="1132"/>
      <c r="L465" s="1154" t="str">
        <f>IF(ISERROR(VLOOKUP(TRIM(LEFT('Form 2H'!D27,1)),'Loan receivable'!$A$8:$B$14,2,0)),"999999",VLOOKUP(TRIM(LEFT('Form 2H'!D27,1)),'Loan receivable'!$A$8:$B$14,2,0))</f>
        <v>999999</v>
      </c>
      <c r="M465" s="1166" t="str">
        <f>IF(L465="999999","Temp account",VLOOKUP(L465,'Loan receivable'!$B$8:$C$14,2,0))</f>
        <v>Temp account</v>
      </c>
      <c r="O465" s="1142"/>
      <c r="P465" s="1143"/>
      <c r="Q465" s="1144"/>
      <c r="R465" s="1139" t="s">
        <v>582</v>
      </c>
      <c r="S465" s="1180">
        <f t="shared" si="17"/>
        <v>0</v>
      </c>
      <c r="T465" s="1181">
        <f>'Form 2H'!S27</f>
        <v>0</v>
      </c>
    </row>
    <row r="466" spans="1:22">
      <c r="A466" s="1099" t="s">
        <v>2277</v>
      </c>
      <c r="B466" s="1099" t="s">
        <v>2278</v>
      </c>
      <c r="C466" s="1171"/>
      <c r="D466" s="1171"/>
      <c r="I466" s="1099"/>
      <c r="J466" s="1132"/>
      <c r="L466" s="1154" t="str">
        <f>IF(ISERROR(VLOOKUP(TRIM(LEFT('Form 2H'!D28,1)),'Loan receivable'!$A$8:$B$14,2,0)),"999999",VLOOKUP(TRIM(LEFT('Form 2H'!D28,1)),'Loan receivable'!$A$8:$B$14,2,0))</f>
        <v>999999</v>
      </c>
      <c r="M466" s="1166" t="str">
        <f>IF(L466="999999","Temp account",VLOOKUP(L466,'Loan receivable'!$B$8:$C$14,2,0))</f>
        <v>Temp account</v>
      </c>
      <c r="O466" s="1142"/>
      <c r="P466" s="1143"/>
      <c r="Q466" s="1144"/>
      <c r="R466" s="1139" t="s">
        <v>582</v>
      </c>
      <c r="S466" s="1180">
        <f t="shared" si="17"/>
        <v>0</v>
      </c>
      <c r="T466" s="1181">
        <f>'Form 2H'!S28</f>
        <v>0</v>
      </c>
    </row>
    <row r="467" spans="1:22">
      <c r="A467" s="1099" t="s">
        <v>2277</v>
      </c>
      <c r="B467" s="1099" t="s">
        <v>2278</v>
      </c>
      <c r="C467" s="1171"/>
      <c r="D467" s="1171"/>
      <c r="I467" s="1099"/>
      <c r="J467" s="1132"/>
      <c r="L467" s="1154" t="str">
        <f>IF(ISERROR(VLOOKUP(TRIM(LEFT('Form 2H'!D29,1)),'Loan receivable'!$A$8:$B$14,2,0)),"999999",VLOOKUP(TRIM(LEFT('Form 2H'!D29,1)),'Loan receivable'!$A$8:$B$14,2,0))</f>
        <v>999999</v>
      </c>
      <c r="M467" s="1166" t="str">
        <f>IF(L467="999999","Temp account",VLOOKUP(L467,'Loan receivable'!$B$8:$C$14,2,0))</f>
        <v>Temp account</v>
      </c>
      <c r="O467" s="1142"/>
      <c r="P467" s="1143"/>
      <c r="Q467" s="1144"/>
      <c r="R467" s="1139" t="s">
        <v>582</v>
      </c>
      <c r="S467" s="1180">
        <f t="shared" si="17"/>
        <v>0</v>
      </c>
      <c r="T467" s="1181">
        <f>'Form 2H'!S29</f>
        <v>0</v>
      </c>
    </row>
    <row r="468" spans="1:22">
      <c r="A468" s="1099" t="s">
        <v>2277</v>
      </c>
      <c r="B468" s="1099" t="s">
        <v>2278</v>
      </c>
      <c r="C468" s="1171"/>
      <c r="D468" s="1171"/>
      <c r="I468" s="1099"/>
      <c r="J468" s="1132"/>
      <c r="L468" s="1154" t="str">
        <f>IF(ISERROR(VLOOKUP(TRIM(LEFT('Form 2H'!D30,1)),'Loan receivable'!$A$8:$B$14,2,0)),"999999",VLOOKUP(TRIM(LEFT('Form 2H'!D30,1)),'Loan receivable'!$A$8:$B$14,2,0))</f>
        <v>999999</v>
      </c>
      <c r="M468" s="1166" t="str">
        <f>IF(L468="999999","Temp account",VLOOKUP(L468,'Loan receivable'!$B$8:$C$14,2,0))</f>
        <v>Temp account</v>
      </c>
      <c r="O468" s="1142"/>
      <c r="P468" s="1143"/>
      <c r="Q468" s="1144"/>
      <c r="R468" s="1139" t="s">
        <v>582</v>
      </c>
      <c r="S468" s="1180">
        <f t="shared" si="17"/>
        <v>0</v>
      </c>
      <c r="T468" s="1181">
        <f>'Form 2H'!S30</f>
        <v>0</v>
      </c>
    </row>
    <row r="469" spans="1:22">
      <c r="A469" s="1099" t="s">
        <v>2277</v>
      </c>
      <c r="B469" s="1099" t="s">
        <v>2278</v>
      </c>
      <c r="C469" s="1171"/>
      <c r="D469" s="1171"/>
      <c r="I469" s="1099"/>
      <c r="J469" s="1132"/>
      <c r="L469" s="1154" t="str">
        <f>IF(ISERROR(VLOOKUP(TRIM(LEFT('Form 2H'!D31,1)),'Loan receivable'!$A$8:$B$14,2,0)),"999999",VLOOKUP(TRIM(LEFT('Form 2H'!D31,1)),'Loan receivable'!$A$8:$B$14,2,0))</f>
        <v>999999</v>
      </c>
      <c r="M469" s="1166" t="str">
        <f>IF(L469="999999","Temp account",VLOOKUP(L469,'Loan receivable'!$B$8:$C$14,2,0))</f>
        <v>Temp account</v>
      </c>
      <c r="O469" s="1142"/>
      <c r="P469" s="1143"/>
      <c r="Q469" s="1144"/>
      <c r="R469" s="1139" t="s">
        <v>582</v>
      </c>
      <c r="S469" s="1180">
        <f t="shared" si="17"/>
        <v>0</v>
      </c>
      <c r="T469" s="1181">
        <f>'Form 2H'!S31</f>
        <v>0</v>
      </c>
    </row>
    <row r="470" spans="1:22">
      <c r="A470" s="1099" t="s">
        <v>2277</v>
      </c>
      <c r="B470" s="1099" t="s">
        <v>2278</v>
      </c>
      <c r="C470" s="1171"/>
      <c r="D470" s="1171"/>
      <c r="I470" s="1099"/>
      <c r="J470" s="1132"/>
      <c r="L470" s="1154" t="str">
        <f>IF(ISERROR(VLOOKUP(TRIM(LEFT('Form 2H'!D32,1)),'Loan receivable'!$A$8:$B$14,2,0)),"999999",VLOOKUP(TRIM(LEFT('Form 2H'!D32,1)),'Loan receivable'!$A$8:$B$14,2,0))</f>
        <v>999999</v>
      </c>
      <c r="M470" s="1166" t="str">
        <f>IF(L470="999999","Temp account",VLOOKUP(L470,'Loan receivable'!$B$8:$C$14,2,0))</f>
        <v>Temp account</v>
      </c>
      <c r="O470" s="1142"/>
      <c r="P470" s="1143"/>
      <c r="Q470" s="1144"/>
      <c r="R470" s="1139" t="s">
        <v>582</v>
      </c>
      <c r="S470" s="1180">
        <f t="shared" si="17"/>
        <v>0</v>
      </c>
      <c r="T470" s="1181">
        <f>'Form 2H'!S32</f>
        <v>0</v>
      </c>
      <c r="V470" t="b">
        <f>SUM(T457:T470)='Form 2H'!S33</f>
        <v>1</v>
      </c>
    </row>
    <row r="471" spans="1:22" s="1183" customFormat="1">
      <c r="A471" s="1166" t="s">
        <v>2279</v>
      </c>
      <c r="B471" s="1166">
        <v>161000</v>
      </c>
      <c r="C471" s="1166">
        <v>160105</v>
      </c>
      <c r="D471" s="1166" t="s">
        <v>2280</v>
      </c>
      <c r="E471" s="1167">
        <v>109030</v>
      </c>
      <c r="F471" s="1167"/>
      <c r="G471" s="1166" t="s">
        <v>1503</v>
      </c>
      <c r="H471" s="1168">
        <v>109030</v>
      </c>
      <c r="I471" s="1153" t="s">
        <v>1503</v>
      </c>
      <c r="J471" s="1166" t="str">
        <f t="shared" si="16"/>
        <v>Ok</v>
      </c>
      <c r="K471" s="1166"/>
      <c r="L471" s="1153">
        <v>120010</v>
      </c>
      <c r="M471" s="1153" t="s">
        <v>1503</v>
      </c>
      <c r="N471" s="1167"/>
      <c r="O471" s="1166"/>
      <c r="P471" s="1182"/>
      <c r="Q471" s="1167"/>
      <c r="R471" s="1167" t="s">
        <v>2240</v>
      </c>
      <c r="S471" s="1156">
        <f t="shared" si="17"/>
        <v>6711707</v>
      </c>
      <c r="T471" s="1157">
        <f>'Form 2C'!C33</f>
        <v>6711.7070000000003</v>
      </c>
    </row>
    <row r="472" spans="1:22" s="1183" customFormat="1">
      <c r="A472" s="1166" t="s">
        <v>1154</v>
      </c>
      <c r="B472" s="1153">
        <v>121010</v>
      </c>
      <c r="C472" s="1166"/>
      <c r="D472" s="1166"/>
      <c r="E472" s="1167"/>
      <c r="F472" s="1167"/>
      <c r="G472" s="1166"/>
      <c r="H472" s="1168"/>
      <c r="I472" s="1153"/>
      <c r="J472" s="1166"/>
      <c r="K472" s="1166"/>
      <c r="L472" s="1153">
        <v>121010</v>
      </c>
      <c r="M472" s="1153" t="s">
        <v>1154</v>
      </c>
      <c r="N472" s="1167"/>
      <c r="O472" s="1166"/>
      <c r="P472" s="1182"/>
      <c r="Q472" s="1167"/>
      <c r="R472" s="1167" t="s">
        <v>2240</v>
      </c>
      <c r="S472" s="1156">
        <f t="shared" si="17"/>
        <v>0</v>
      </c>
      <c r="T472" s="1157">
        <f>'Form 2C'!C34</f>
        <v>0</v>
      </c>
    </row>
    <row r="473" spans="1:22" s="1183" customFormat="1">
      <c r="A473" s="1166" t="s">
        <v>2281</v>
      </c>
      <c r="B473" s="1153">
        <v>129010</v>
      </c>
      <c r="C473" s="1166"/>
      <c r="D473" s="1166"/>
      <c r="E473" s="1167"/>
      <c r="F473" s="1167"/>
      <c r="G473" s="1166"/>
      <c r="H473" s="1168"/>
      <c r="I473" s="1153"/>
      <c r="J473" s="1166"/>
      <c r="K473" s="1166"/>
      <c r="L473" s="1153">
        <v>129010</v>
      </c>
      <c r="M473" s="1153" t="s">
        <v>2282</v>
      </c>
      <c r="N473" s="1167"/>
      <c r="O473" s="1166"/>
      <c r="P473" s="1182"/>
      <c r="Q473" s="1167"/>
      <c r="R473" s="1167" t="s">
        <v>2240</v>
      </c>
      <c r="S473" s="1156">
        <f t="shared" si="17"/>
        <v>0</v>
      </c>
      <c r="T473" s="1157">
        <f>'Form 2C'!C35</f>
        <v>0</v>
      </c>
    </row>
    <row r="474" spans="1:22">
      <c r="A474" s="1133" t="s">
        <v>2283</v>
      </c>
      <c r="B474" s="898">
        <v>144120</v>
      </c>
      <c r="C474" s="1174">
        <v>142005</v>
      </c>
      <c r="D474" s="1174" t="s">
        <v>2284</v>
      </c>
      <c r="E474" s="1175">
        <v>109099</v>
      </c>
      <c r="F474" s="1175"/>
      <c r="G474" s="1174" t="s">
        <v>1513</v>
      </c>
      <c r="H474" s="1101">
        <v>109099</v>
      </c>
      <c r="I474" s="1134" t="s">
        <v>1513</v>
      </c>
      <c r="J474" s="1132" t="str">
        <f t="shared" si="16"/>
        <v>Ok</v>
      </c>
      <c r="K474" s="1132">
        <v>5</v>
      </c>
      <c r="L474" s="1140">
        <v>109099</v>
      </c>
      <c r="M474" s="1134" t="s">
        <v>1513</v>
      </c>
      <c r="N474" s="1139"/>
      <c r="O474" s="1142"/>
      <c r="P474" s="1143"/>
      <c r="Q474" s="1144"/>
      <c r="R474" s="1139" t="s">
        <v>2240</v>
      </c>
      <c r="S474" s="1184">
        <f t="shared" si="17"/>
        <v>38551000</v>
      </c>
      <c r="T474" s="1181">
        <f>+'Form 2C'!C29</f>
        <v>38551</v>
      </c>
    </row>
    <row r="475" spans="1:22" ht="25.5">
      <c r="A475" s="1133" t="s">
        <v>2285</v>
      </c>
      <c r="B475" s="898" t="s">
        <v>2286</v>
      </c>
      <c r="C475" s="1174">
        <v>142005</v>
      </c>
      <c r="D475" s="1174" t="s">
        <v>2284</v>
      </c>
      <c r="E475" s="1175" t="s">
        <v>2252</v>
      </c>
      <c r="F475" s="1175"/>
      <c r="G475" s="1174" t="s">
        <v>2287</v>
      </c>
      <c r="H475" s="1101" t="s">
        <v>2252</v>
      </c>
      <c r="I475" s="1134" t="s">
        <v>1515</v>
      </c>
      <c r="J475" s="1132" t="str">
        <f t="shared" si="16"/>
        <v>Ok</v>
      </c>
      <c r="K475" s="1132">
        <v>5</v>
      </c>
      <c r="L475" s="1102" t="s">
        <v>1514</v>
      </c>
      <c r="M475" s="1134" t="s">
        <v>2288</v>
      </c>
      <c r="N475" s="1139"/>
      <c r="O475" s="1099" t="str">
        <f>+'Form 2C'!A44</f>
        <v>AG303_Hydro One Inc.</v>
      </c>
      <c r="P475" s="1136" t="str">
        <f>VLOOKUP($O475,ICP!$A:$B,2,FALSE)</f>
        <v>303</v>
      </c>
      <c r="R475" s="1139" t="s">
        <v>2289</v>
      </c>
      <c r="S475" s="1184">
        <f t="shared" si="17"/>
        <v>0</v>
      </c>
      <c r="T475" s="1181">
        <f>+'Form 2C'!G44</f>
        <v>0</v>
      </c>
    </row>
    <row r="476" spans="1:22" ht="25.5">
      <c r="A476" s="1133" t="s">
        <v>2285</v>
      </c>
      <c r="B476" s="1099" t="s">
        <v>2286</v>
      </c>
      <c r="C476" s="1174">
        <v>142005</v>
      </c>
      <c r="D476" s="1174" t="s">
        <v>2284</v>
      </c>
      <c r="E476" s="1175" t="s">
        <v>2252</v>
      </c>
      <c r="F476" s="1175"/>
      <c r="G476" s="1174" t="s">
        <v>2287</v>
      </c>
      <c r="H476" s="1101" t="s">
        <v>2252</v>
      </c>
      <c r="I476" s="1134" t="s">
        <v>1515</v>
      </c>
      <c r="J476" s="1132" t="str">
        <f t="shared" si="16"/>
        <v>Ok</v>
      </c>
      <c r="K476" s="1099">
        <v>5</v>
      </c>
      <c r="L476" s="1102" t="s">
        <v>1514</v>
      </c>
      <c r="M476" s="1134" t="s">
        <v>2288</v>
      </c>
      <c r="O476" s="1099" t="str">
        <f>+'Form 2C'!A45</f>
        <v>AG304_Ontario Power Generation Inc.</v>
      </c>
      <c r="P476" s="1136" t="str">
        <f>VLOOKUP($O476,ICP!$A:$B,2,FALSE)</f>
        <v>304</v>
      </c>
      <c r="R476" s="1139" t="s">
        <v>2289</v>
      </c>
      <c r="S476" s="1184">
        <f t="shared" si="17"/>
        <v>0</v>
      </c>
      <c r="T476" s="1181">
        <f>+'Form 2C'!G45</f>
        <v>0</v>
      </c>
    </row>
    <row r="477" spans="1:22" ht="25.5">
      <c r="A477" s="1133" t="s">
        <v>2285</v>
      </c>
      <c r="B477" s="1099" t="s">
        <v>2286</v>
      </c>
      <c r="C477" s="1174">
        <v>142005</v>
      </c>
      <c r="D477" s="1174" t="s">
        <v>2284</v>
      </c>
      <c r="E477" s="1175" t="s">
        <v>2252</v>
      </c>
      <c r="F477" s="1175"/>
      <c r="G477" s="1174" t="s">
        <v>2287</v>
      </c>
      <c r="H477" s="1101" t="s">
        <v>2252</v>
      </c>
      <c r="I477" s="1134" t="s">
        <v>1515</v>
      </c>
      <c r="J477" s="1132" t="str">
        <f t="shared" si="16"/>
        <v>Ok</v>
      </c>
      <c r="K477" s="1099">
        <v>5</v>
      </c>
      <c r="L477" s="1102" t="s">
        <v>1514</v>
      </c>
      <c r="M477" s="1134" t="s">
        <v>2288</v>
      </c>
      <c r="O477" s="1099" t="str">
        <f>+'Form 2C'!A46</f>
        <v xml:space="preserve">MN018_Government and Consumer Services </v>
      </c>
      <c r="P477" s="1136" t="str">
        <f>VLOOKUP($O477,ICP!$A:$B,2,FALSE)</f>
        <v>018</v>
      </c>
      <c r="R477" s="1139" t="s">
        <v>2289</v>
      </c>
      <c r="S477" s="1184">
        <f t="shared" si="17"/>
        <v>0</v>
      </c>
      <c r="T477" s="1181">
        <f>+'Form 2C'!G46</f>
        <v>0</v>
      </c>
    </row>
    <row r="478" spans="1:22" ht="25.5">
      <c r="A478" s="1133" t="s">
        <v>2285</v>
      </c>
      <c r="B478" s="1099" t="s">
        <v>2286</v>
      </c>
      <c r="C478" s="1174">
        <v>142005</v>
      </c>
      <c r="D478" s="1174" t="s">
        <v>2284</v>
      </c>
      <c r="E478" s="1175" t="s">
        <v>2252</v>
      </c>
      <c r="F478" s="1175"/>
      <c r="G478" s="1174" t="s">
        <v>2287</v>
      </c>
      <c r="H478" s="1101" t="s">
        <v>2252</v>
      </c>
      <c r="I478" s="1134" t="s">
        <v>1515</v>
      </c>
      <c r="J478" s="1132" t="str">
        <f t="shared" si="16"/>
        <v>Ok</v>
      </c>
      <c r="K478" s="1099">
        <v>5</v>
      </c>
      <c r="L478" s="1102" t="s">
        <v>1514</v>
      </c>
      <c r="M478" s="1134" t="s">
        <v>2288</v>
      </c>
      <c r="O478" s="1099">
        <f>+'Form 2C'!A47</f>
        <v>0</v>
      </c>
      <c r="P478" s="1136" t="e">
        <f>VLOOKUP($O478,ICP!$A:$B,2,FALSE)</f>
        <v>#N/A</v>
      </c>
      <c r="R478" s="1139" t="s">
        <v>2289</v>
      </c>
      <c r="S478" s="1184">
        <f t="shared" si="17"/>
        <v>0</v>
      </c>
      <c r="T478" s="1181">
        <f>+'Form 2C'!G47</f>
        <v>0</v>
      </c>
    </row>
    <row r="479" spans="1:22" ht="25.5">
      <c r="A479" s="1133" t="s">
        <v>2285</v>
      </c>
      <c r="B479" s="1099" t="s">
        <v>2286</v>
      </c>
      <c r="C479" s="1174">
        <v>142005</v>
      </c>
      <c r="D479" s="1174" t="s">
        <v>2284</v>
      </c>
      <c r="E479" s="1175" t="s">
        <v>2252</v>
      </c>
      <c r="F479" s="1175"/>
      <c r="G479" s="1174" t="s">
        <v>2287</v>
      </c>
      <c r="H479" s="1101" t="s">
        <v>2252</v>
      </c>
      <c r="I479" s="1134" t="s">
        <v>1515</v>
      </c>
      <c r="J479" s="1132" t="str">
        <f t="shared" si="16"/>
        <v>Ok</v>
      </c>
      <c r="K479" s="1099">
        <v>5</v>
      </c>
      <c r="L479" s="1102" t="s">
        <v>1514</v>
      </c>
      <c r="M479" s="1134" t="s">
        <v>2288</v>
      </c>
      <c r="O479" s="1099">
        <f>+'Form 2C'!A48</f>
        <v>0</v>
      </c>
      <c r="P479" s="1136" t="e">
        <f>VLOOKUP($O479,ICP!$A:$B,2,FALSE)</f>
        <v>#N/A</v>
      </c>
      <c r="R479" s="1139" t="s">
        <v>2289</v>
      </c>
      <c r="S479" s="1184">
        <f t="shared" si="17"/>
        <v>0</v>
      </c>
      <c r="T479" s="1181">
        <f>+'Form 2C'!G48</f>
        <v>0</v>
      </c>
    </row>
    <row r="480" spans="1:22" ht="25.5">
      <c r="A480" s="1133" t="s">
        <v>2285</v>
      </c>
      <c r="B480" s="1099" t="s">
        <v>2286</v>
      </c>
      <c r="C480" s="1174">
        <v>142005</v>
      </c>
      <c r="D480" s="1174" t="s">
        <v>2284</v>
      </c>
      <c r="E480" s="1175" t="s">
        <v>2252</v>
      </c>
      <c r="F480" s="1175"/>
      <c r="G480" s="1174" t="s">
        <v>2287</v>
      </c>
      <c r="H480" s="1101" t="s">
        <v>2252</v>
      </c>
      <c r="I480" s="1134" t="s">
        <v>1515</v>
      </c>
      <c r="J480" s="1132" t="str">
        <f t="shared" si="16"/>
        <v>Ok</v>
      </c>
      <c r="K480" s="1099">
        <v>5</v>
      </c>
      <c r="L480" s="1102" t="s">
        <v>1514</v>
      </c>
      <c r="M480" s="1134" t="s">
        <v>2288</v>
      </c>
      <c r="O480" s="1099">
        <f>+'Form 2C'!A49</f>
        <v>0</v>
      </c>
      <c r="P480" s="1136" t="e">
        <f>VLOOKUP($O480,ICP!$A:$B,2,FALSE)</f>
        <v>#N/A</v>
      </c>
      <c r="R480" s="1139" t="s">
        <v>2289</v>
      </c>
      <c r="S480" s="1184">
        <f t="shared" si="17"/>
        <v>0</v>
      </c>
      <c r="T480" s="1181">
        <f>+'Form 2C'!G49</f>
        <v>0</v>
      </c>
    </row>
    <row r="481" spans="1:20" ht="25.5">
      <c r="A481" s="1133" t="s">
        <v>2285</v>
      </c>
      <c r="B481" s="1099" t="s">
        <v>2286</v>
      </c>
      <c r="C481" s="1174">
        <v>142005</v>
      </c>
      <c r="D481" s="1174" t="s">
        <v>2284</v>
      </c>
      <c r="E481" s="1175" t="s">
        <v>2252</v>
      </c>
      <c r="F481" s="1175"/>
      <c r="G481" s="1174" t="s">
        <v>2287</v>
      </c>
      <c r="H481" s="1101" t="s">
        <v>2252</v>
      </c>
      <c r="I481" s="1134" t="s">
        <v>1515</v>
      </c>
      <c r="J481" s="1132" t="str">
        <f t="shared" si="16"/>
        <v>Ok</v>
      </c>
      <c r="K481" s="1099">
        <v>5</v>
      </c>
      <c r="L481" s="1102" t="s">
        <v>1514</v>
      </c>
      <c r="M481" s="1134" t="s">
        <v>2288</v>
      </c>
      <c r="O481" s="1099">
        <f>+'Form 2C'!A50</f>
        <v>0</v>
      </c>
      <c r="P481" s="1136" t="e">
        <f>VLOOKUP($O481,ICP!$A:$B,2,FALSE)</f>
        <v>#N/A</v>
      </c>
      <c r="R481" s="1139" t="s">
        <v>2289</v>
      </c>
      <c r="S481" s="1184">
        <f t="shared" si="17"/>
        <v>0</v>
      </c>
      <c r="T481" s="1181">
        <f>+'Form 2C'!G50</f>
        <v>0</v>
      </c>
    </row>
    <row r="482" spans="1:20" ht="25.5">
      <c r="A482" s="1133" t="s">
        <v>2285</v>
      </c>
      <c r="B482" s="1099" t="s">
        <v>2286</v>
      </c>
      <c r="C482" s="1174">
        <v>142005</v>
      </c>
      <c r="D482" s="1174" t="s">
        <v>2284</v>
      </c>
      <c r="E482" s="1175" t="s">
        <v>2252</v>
      </c>
      <c r="F482" s="1175"/>
      <c r="G482" s="1174" t="s">
        <v>2287</v>
      </c>
      <c r="H482" s="1101" t="s">
        <v>2252</v>
      </c>
      <c r="I482" s="1134" t="s">
        <v>1515</v>
      </c>
      <c r="J482" s="1132" t="str">
        <f t="shared" si="16"/>
        <v>Ok</v>
      </c>
      <c r="K482" s="1099">
        <v>5</v>
      </c>
      <c r="L482" s="1102" t="s">
        <v>1514</v>
      </c>
      <c r="M482" s="1134" t="s">
        <v>2288</v>
      </c>
      <c r="O482" s="1099">
        <f>+'Form 2C'!A51</f>
        <v>0</v>
      </c>
      <c r="P482" s="1136" t="e">
        <f>VLOOKUP($O482,ICP!$A:$B,2,FALSE)</f>
        <v>#N/A</v>
      </c>
      <c r="R482" s="1139" t="s">
        <v>2289</v>
      </c>
      <c r="S482" s="1184">
        <f t="shared" si="17"/>
        <v>0</v>
      </c>
      <c r="T482" s="1181">
        <f>+'Form 2C'!G51</f>
        <v>0</v>
      </c>
    </row>
    <row r="483" spans="1:20" ht="25.5">
      <c r="A483" s="1133" t="s">
        <v>2285</v>
      </c>
      <c r="B483" s="1099" t="s">
        <v>2286</v>
      </c>
      <c r="C483" s="1174">
        <v>142005</v>
      </c>
      <c r="D483" s="1174" t="s">
        <v>2284</v>
      </c>
      <c r="E483" s="1175" t="s">
        <v>2252</v>
      </c>
      <c r="F483" s="1175"/>
      <c r="G483" s="1174" t="s">
        <v>2287</v>
      </c>
      <c r="H483" s="1101" t="s">
        <v>2252</v>
      </c>
      <c r="I483" s="1134" t="s">
        <v>1515</v>
      </c>
      <c r="J483" s="1132" t="str">
        <f t="shared" si="16"/>
        <v>Ok</v>
      </c>
      <c r="K483" s="1099">
        <v>5</v>
      </c>
      <c r="L483" s="1102" t="s">
        <v>1514</v>
      </c>
      <c r="M483" s="1134" t="s">
        <v>2288</v>
      </c>
      <c r="O483" s="1099">
        <f>+'Form 2C'!A52</f>
        <v>0</v>
      </c>
      <c r="P483" s="1136" t="e">
        <f>VLOOKUP($O483,ICP!$A:$B,2,FALSE)</f>
        <v>#N/A</v>
      </c>
      <c r="R483" s="1139" t="s">
        <v>2289</v>
      </c>
      <c r="S483" s="1184">
        <f t="shared" si="17"/>
        <v>0</v>
      </c>
      <c r="T483" s="1181">
        <f>+'Form 2C'!G52</f>
        <v>0</v>
      </c>
    </row>
    <row r="484" spans="1:20" ht="25.5">
      <c r="A484" s="1133" t="s">
        <v>2285</v>
      </c>
      <c r="B484" s="1099" t="s">
        <v>2286</v>
      </c>
      <c r="C484" s="1174">
        <v>142005</v>
      </c>
      <c r="D484" s="1174" t="s">
        <v>2284</v>
      </c>
      <c r="E484" s="1175" t="s">
        <v>2252</v>
      </c>
      <c r="F484" s="1175"/>
      <c r="G484" s="1174" t="s">
        <v>2287</v>
      </c>
      <c r="H484" s="1101" t="s">
        <v>2252</v>
      </c>
      <c r="I484" s="1134" t="s">
        <v>1515</v>
      </c>
      <c r="J484" s="1132" t="str">
        <f t="shared" si="16"/>
        <v>Ok</v>
      </c>
      <c r="K484" s="1099">
        <v>5</v>
      </c>
      <c r="L484" s="1102" t="s">
        <v>1514</v>
      </c>
      <c r="M484" s="1134" t="s">
        <v>2288</v>
      </c>
      <c r="O484" s="1099">
        <f>+'Form 2C'!A53</f>
        <v>0</v>
      </c>
      <c r="P484" s="1136" t="e">
        <f>VLOOKUP($O484,ICP!$A:$B,2,FALSE)</f>
        <v>#N/A</v>
      </c>
      <c r="R484" s="1139" t="s">
        <v>2289</v>
      </c>
      <c r="S484" s="1184">
        <f t="shared" si="17"/>
        <v>0</v>
      </c>
      <c r="T484" s="1181">
        <f>+'Form 2C'!G53</f>
        <v>0</v>
      </c>
    </row>
    <row r="485" spans="1:20" ht="25.5">
      <c r="A485" s="1133" t="s">
        <v>2285</v>
      </c>
      <c r="B485" s="1099" t="s">
        <v>2286</v>
      </c>
      <c r="C485" s="1174">
        <v>142005</v>
      </c>
      <c r="D485" s="1174" t="s">
        <v>2284</v>
      </c>
      <c r="E485" s="1175" t="s">
        <v>2252</v>
      </c>
      <c r="F485" s="1175"/>
      <c r="G485" s="1174" t="s">
        <v>2287</v>
      </c>
      <c r="H485" s="1101" t="s">
        <v>2252</v>
      </c>
      <c r="I485" s="1134" t="s">
        <v>1515</v>
      </c>
      <c r="J485" s="1132" t="str">
        <f t="shared" si="16"/>
        <v>Ok</v>
      </c>
      <c r="K485" s="1099">
        <v>5</v>
      </c>
      <c r="L485" s="1102" t="s">
        <v>1514</v>
      </c>
      <c r="M485" s="1134" t="s">
        <v>2288</v>
      </c>
      <c r="O485" s="1099">
        <f>+'Form 2C'!A54</f>
        <v>0</v>
      </c>
      <c r="P485" s="1136" t="e">
        <f>VLOOKUP($O485,ICP!$A:$B,2,FALSE)</f>
        <v>#N/A</v>
      </c>
      <c r="R485" s="1139" t="s">
        <v>2289</v>
      </c>
      <c r="S485" s="1184">
        <f t="shared" si="17"/>
        <v>0</v>
      </c>
      <c r="T485" s="1181">
        <f>+'Form 2C'!G54</f>
        <v>0</v>
      </c>
    </row>
    <row r="486" spans="1:20" ht="25.5">
      <c r="A486" s="1133" t="s">
        <v>2285</v>
      </c>
      <c r="B486" s="1099" t="s">
        <v>2286</v>
      </c>
      <c r="C486" s="1174">
        <v>142005</v>
      </c>
      <c r="D486" s="1174" t="s">
        <v>2284</v>
      </c>
      <c r="E486" s="1175" t="s">
        <v>2252</v>
      </c>
      <c r="F486" s="1175"/>
      <c r="G486" s="1174" t="s">
        <v>2287</v>
      </c>
      <c r="H486" s="1101" t="s">
        <v>2252</v>
      </c>
      <c r="I486" s="1134" t="s">
        <v>1515</v>
      </c>
      <c r="J486" s="1132" t="str">
        <f t="shared" si="16"/>
        <v>Ok</v>
      </c>
      <c r="K486" s="1099">
        <v>5</v>
      </c>
      <c r="L486" s="1102" t="s">
        <v>1514</v>
      </c>
      <c r="M486" s="1134" t="s">
        <v>2288</v>
      </c>
      <c r="O486" s="1099">
        <f>+'Form 2C'!A55</f>
        <v>0</v>
      </c>
      <c r="P486" s="1136" t="e">
        <f>VLOOKUP($O486,ICP!$A:$B,2,FALSE)</f>
        <v>#N/A</v>
      </c>
      <c r="R486" s="1139" t="s">
        <v>2289</v>
      </c>
      <c r="S486" s="1184">
        <f t="shared" si="17"/>
        <v>0</v>
      </c>
      <c r="T486" s="1181">
        <f>+'Form 2C'!G55</f>
        <v>0</v>
      </c>
    </row>
    <row r="487" spans="1:20" ht="25.5">
      <c r="A487" s="1133" t="s">
        <v>2285</v>
      </c>
      <c r="B487" s="1099" t="s">
        <v>2286</v>
      </c>
      <c r="C487" s="1174">
        <v>142005</v>
      </c>
      <c r="D487" s="1174" t="s">
        <v>2284</v>
      </c>
      <c r="E487" s="1175" t="s">
        <v>2252</v>
      </c>
      <c r="F487" s="1175"/>
      <c r="G487" s="1174" t="s">
        <v>2287</v>
      </c>
      <c r="H487" s="1101" t="s">
        <v>2252</v>
      </c>
      <c r="I487" s="1134" t="s">
        <v>1515</v>
      </c>
      <c r="J487" s="1132" t="str">
        <f t="shared" si="16"/>
        <v>Ok</v>
      </c>
      <c r="K487" s="1099">
        <v>5</v>
      </c>
      <c r="L487" s="1102" t="s">
        <v>1514</v>
      </c>
      <c r="M487" s="1134" t="s">
        <v>2288</v>
      </c>
      <c r="O487" s="1099">
        <f>+'Form 2C'!A56</f>
        <v>0</v>
      </c>
      <c r="P487" s="1136" t="e">
        <f>VLOOKUP($O487,ICP!$A:$B,2,FALSE)</f>
        <v>#N/A</v>
      </c>
      <c r="R487" s="1139" t="s">
        <v>2289</v>
      </c>
      <c r="S487" s="1184">
        <f t="shared" si="17"/>
        <v>0</v>
      </c>
      <c r="T487" s="1181">
        <f>+'Form 2C'!G56</f>
        <v>0</v>
      </c>
    </row>
    <row r="488" spans="1:20" ht="25.5">
      <c r="A488" s="1133" t="s">
        <v>2285</v>
      </c>
      <c r="B488" s="1099" t="s">
        <v>2286</v>
      </c>
      <c r="C488" s="1174">
        <v>142005</v>
      </c>
      <c r="D488" s="1174" t="s">
        <v>2284</v>
      </c>
      <c r="E488" s="1175" t="s">
        <v>2252</v>
      </c>
      <c r="F488" s="1175"/>
      <c r="G488" s="1174" t="s">
        <v>2287</v>
      </c>
      <c r="H488" s="1101" t="s">
        <v>2252</v>
      </c>
      <c r="I488" s="1134" t="s">
        <v>1515</v>
      </c>
      <c r="J488" s="1132" t="str">
        <f t="shared" si="16"/>
        <v>Ok</v>
      </c>
      <c r="K488" s="1099">
        <v>5</v>
      </c>
      <c r="L488" s="1102" t="s">
        <v>1514</v>
      </c>
      <c r="M488" s="1134" t="s">
        <v>2288</v>
      </c>
      <c r="O488" s="1099">
        <f>+'Form 2C'!A57</f>
        <v>0</v>
      </c>
      <c r="P488" s="1136" t="e">
        <f>VLOOKUP($O488,ICP!$A:$B,2,FALSE)</f>
        <v>#N/A</v>
      </c>
      <c r="R488" s="1139" t="s">
        <v>2289</v>
      </c>
      <c r="S488" s="1184">
        <f t="shared" si="17"/>
        <v>0</v>
      </c>
      <c r="T488" s="1181">
        <f>+'Form 2C'!G57</f>
        <v>0</v>
      </c>
    </row>
    <row r="489" spans="1:20" ht="25.5">
      <c r="A489" s="1133" t="s">
        <v>2285</v>
      </c>
      <c r="B489" s="1099" t="s">
        <v>2286</v>
      </c>
      <c r="C489" s="1174">
        <v>142005</v>
      </c>
      <c r="D489" s="1174" t="s">
        <v>2284</v>
      </c>
      <c r="E489" s="1175" t="s">
        <v>2252</v>
      </c>
      <c r="F489" s="1175"/>
      <c r="G489" s="1174" t="s">
        <v>2287</v>
      </c>
      <c r="H489" s="1101" t="s">
        <v>2252</v>
      </c>
      <c r="I489" s="1134" t="s">
        <v>1515</v>
      </c>
      <c r="J489" s="1132" t="str">
        <f t="shared" si="16"/>
        <v>Ok</v>
      </c>
      <c r="K489" s="1099">
        <v>5</v>
      </c>
      <c r="L489" s="1102" t="s">
        <v>1514</v>
      </c>
      <c r="M489" s="1134" t="s">
        <v>2288</v>
      </c>
      <c r="O489" s="1099">
        <f>+'Form 2C'!A58</f>
        <v>0</v>
      </c>
      <c r="P489" s="1136" t="e">
        <f>VLOOKUP($O489,ICP!$A:$B,2,FALSE)</f>
        <v>#N/A</v>
      </c>
      <c r="R489" s="1139" t="s">
        <v>2289</v>
      </c>
      <c r="S489" s="1184">
        <f t="shared" si="17"/>
        <v>0</v>
      </c>
      <c r="T489" s="1181">
        <f>+'Form 2C'!G58</f>
        <v>0</v>
      </c>
    </row>
    <row r="490" spans="1:20" ht="25.5">
      <c r="A490" s="1133" t="s">
        <v>2285</v>
      </c>
      <c r="B490" s="1099" t="s">
        <v>2286</v>
      </c>
      <c r="C490" s="1174">
        <v>142005</v>
      </c>
      <c r="D490" s="1174" t="s">
        <v>2284</v>
      </c>
      <c r="E490" s="1175" t="s">
        <v>2252</v>
      </c>
      <c r="F490" s="1175"/>
      <c r="G490" s="1174" t="s">
        <v>2287</v>
      </c>
      <c r="H490" s="1101" t="s">
        <v>2252</v>
      </c>
      <c r="I490" s="1134" t="s">
        <v>1515</v>
      </c>
      <c r="J490" s="1132" t="str">
        <f t="shared" si="16"/>
        <v>Ok</v>
      </c>
      <c r="K490" s="1099">
        <v>5</v>
      </c>
      <c r="L490" s="1102" t="s">
        <v>1514</v>
      </c>
      <c r="M490" s="1134" t="s">
        <v>2288</v>
      </c>
      <c r="O490" s="1099">
        <f>+'Form 2C'!A59</f>
        <v>0</v>
      </c>
      <c r="P490" s="1136" t="e">
        <f>VLOOKUP($O490,ICP!$A:$B,2,FALSE)</f>
        <v>#N/A</v>
      </c>
      <c r="R490" s="1139" t="s">
        <v>2289</v>
      </c>
      <c r="S490" s="1184">
        <f t="shared" si="17"/>
        <v>0</v>
      </c>
      <c r="T490" s="1181">
        <f>+'Form 2C'!G59</f>
        <v>0</v>
      </c>
    </row>
    <row r="491" spans="1:20" ht="25.5">
      <c r="A491" s="1133" t="s">
        <v>2285</v>
      </c>
      <c r="B491" s="1099" t="s">
        <v>2286</v>
      </c>
      <c r="C491" s="1174">
        <v>142005</v>
      </c>
      <c r="D491" s="1174" t="s">
        <v>2284</v>
      </c>
      <c r="E491" s="1175" t="s">
        <v>2252</v>
      </c>
      <c r="F491" s="1175"/>
      <c r="G491" s="1174" t="s">
        <v>2287</v>
      </c>
      <c r="H491" s="1101" t="s">
        <v>2252</v>
      </c>
      <c r="I491" s="1134" t="s">
        <v>1515</v>
      </c>
      <c r="J491" s="1132" t="str">
        <f t="shared" si="16"/>
        <v>Ok</v>
      </c>
      <c r="K491" s="1099">
        <v>5</v>
      </c>
      <c r="L491" s="1102" t="s">
        <v>1514</v>
      </c>
      <c r="M491" s="1134" t="s">
        <v>2288</v>
      </c>
      <c r="O491" s="1099">
        <f>+'Form 2C'!A60</f>
        <v>0</v>
      </c>
      <c r="P491" s="1136" t="e">
        <f>VLOOKUP($O491,ICP!$A:$B,2,FALSE)</f>
        <v>#N/A</v>
      </c>
      <c r="R491" s="1139" t="s">
        <v>2289</v>
      </c>
      <c r="S491" s="1184">
        <f t="shared" si="17"/>
        <v>0</v>
      </c>
      <c r="T491" s="1181">
        <f>+'Form 2C'!G60</f>
        <v>0</v>
      </c>
    </row>
    <row r="492" spans="1:20" ht="25.5">
      <c r="A492" s="1133" t="s">
        <v>2285</v>
      </c>
      <c r="B492" s="1099" t="s">
        <v>2286</v>
      </c>
      <c r="C492" s="1174">
        <v>142005</v>
      </c>
      <c r="D492" s="1174" t="s">
        <v>2284</v>
      </c>
      <c r="E492" s="1175" t="s">
        <v>2252</v>
      </c>
      <c r="F492" s="1175"/>
      <c r="G492" s="1174" t="s">
        <v>2287</v>
      </c>
      <c r="H492" s="1101" t="s">
        <v>2252</v>
      </c>
      <c r="I492" s="1134" t="s">
        <v>1515</v>
      </c>
      <c r="J492" s="1132" t="str">
        <f t="shared" si="16"/>
        <v>Ok</v>
      </c>
      <c r="K492" s="1099">
        <v>5</v>
      </c>
      <c r="L492" s="1102" t="s">
        <v>1514</v>
      </c>
      <c r="M492" s="1134" t="s">
        <v>2288</v>
      </c>
      <c r="O492" s="1099">
        <f>+'Form 2C'!A61</f>
        <v>0</v>
      </c>
      <c r="P492" s="1136" t="e">
        <f>VLOOKUP($O492,ICP!$A:$B,2,FALSE)</f>
        <v>#N/A</v>
      </c>
      <c r="R492" s="1100" t="s">
        <v>2289</v>
      </c>
      <c r="S492" s="1184">
        <f t="shared" si="17"/>
        <v>0</v>
      </c>
      <c r="T492" s="1181">
        <f>+'Form 2C'!G61</f>
        <v>0</v>
      </c>
    </row>
    <row r="493" spans="1:20" ht="25.5">
      <c r="A493" s="1133" t="s">
        <v>2285</v>
      </c>
      <c r="B493" s="1099" t="s">
        <v>2286</v>
      </c>
      <c r="C493" s="1174">
        <v>142005</v>
      </c>
      <c r="D493" s="1174" t="s">
        <v>2284</v>
      </c>
      <c r="E493" s="1175" t="s">
        <v>2252</v>
      </c>
      <c r="F493" s="1175"/>
      <c r="G493" s="1174" t="s">
        <v>2287</v>
      </c>
      <c r="H493" s="1101" t="s">
        <v>2252</v>
      </c>
      <c r="I493" s="1134" t="s">
        <v>1515</v>
      </c>
      <c r="J493" s="1132" t="str">
        <f t="shared" si="16"/>
        <v>Ok</v>
      </c>
      <c r="K493" s="1099">
        <v>5</v>
      </c>
      <c r="L493" s="1102" t="s">
        <v>1514</v>
      </c>
      <c r="M493" s="1134" t="s">
        <v>2288</v>
      </c>
      <c r="O493" s="1099">
        <f>+'Form 2C'!A62</f>
        <v>0</v>
      </c>
      <c r="P493" s="1136" t="e">
        <f>VLOOKUP($O493,ICP!$A:$B,2,FALSE)</f>
        <v>#N/A</v>
      </c>
      <c r="R493" s="1100" t="s">
        <v>2289</v>
      </c>
      <c r="S493" s="1184">
        <f t="shared" si="17"/>
        <v>0</v>
      </c>
      <c r="T493" s="1181">
        <f>+'Form 2C'!G62</f>
        <v>0</v>
      </c>
    </row>
    <row r="494" spans="1:20" ht="25.5">
      <c r="A494" s="1133" t="s">
        <v>2285</v>
      </c>
      <c r="B494" s="1099" t="s">
        <v>2286</v>
      </c>
      <c r="C494" s="1174">
        <v>142005</v>
      </c>
      <c r="D494" s="1174" t="s">
        <v>2284</v>
      </c>
      <c r="E494" s="1175" t="s">
        <v>2252</v>
      </c>
      <c r="F494" s="1175"/>
      <c r="G494" s="1174" t="s">
        <v>2287</v>
      </c>
      <c r="H494" s="1101" t="s">
        <v>2252</v>
      </c>
      <c r="I494" s="1134" t="s">
        <v>1515</v>
      </c>
      <c r="J494" s="1132" t="str">
        <f t="shared" si="16"/>
        <v>Ok</v>
      </c>
      <c r="K494" s="1099">
        <v>5</v>
      </c>
      <c r="L494" s="1102" t="s">
        <v>1514</v>
      </c>
      <c r="M494" s="1134" t="s">
        <v>2288</v>
      </c>
      <c r="O494" s="1099">
        <f>+'Form 2C'!A63</f>
        <v>0</v>
      </c>
      <c r="P494" s="1136" t="e">
        <f>VLOOKUP($O494,ICP!$A:$B,2,FALSE)</f>
        <v>#N/A</v>
      </c>
      <c r="R494" s="1100" t="s">
        <v>2289</v>
      </c>
      <c r="S494" s="1184">
        <f t="shared" si="17"/>
        <v>0</v>
      </c>
      <c r="T494" s="1181">
        <f>+'Form 2C'!G63</f>
        <v>0</v>
      </c>
    </row>
    <row r="495" spans="1:20">
      <c r="A495" s="1099" t="s">
        <v>156</v>
      </c>
      <c r="B495" s="1099">
        <v>144110</v>
      </c>
      <c r="C495" s="1171">
        <v>144205</v>
      </c>
      <c r="D495" s="1171" t="s">
        <v>2290</v>
      </c>
      <c r="E495" s="1176">
        <v>109099</v>
      </c>
      <c r="F495" s="1176"/>
      <c r="G495" s="1171" t="s">
        <v>1513</v>
      </c>
      <c r="H495" s="1101">
        <v>109020</v>
      </c>
      <c r="I495" s="1102" t="s">
        <v>156</v>
      </c>
      <c r="J495" s="1132" t="str">
        <f t="shared" si="16"/>
        <v>No Match</v>
      </c>
      <c r="K495" s="1099">
        <v>6</v>
      </c>
      <c r="L495" s="1140">
        <v>109020</v>
      </c>
      <c r="M495" s="1102" t="s">
        <v>156</v>
      </c>
      <c r="O495" s="1142"/>
      <c r="P495" s="1143"/>
      <c r="Q495" s="1144"/>
      <c r="R495" s="1100" t="s">
        <v>2240</v>
      </c>
      <c r="S495" s="1184">
        <f t="shared" si="17"/>
        <v>0</v>
      </c>
      <c r="T495" s="1181">
        <f>+'Form 2C'!C30</f>
        <v>0</v>
      </c>
    </row>
    <row r="496" spans="1:20" s="1149" customFormat="1">
      <c r="A496" s="1132" t="s">
        <v>2291</v>
      </c>
      <c r="B496" s="1132">
        <v>175105</v>
      </c>
      <c r="C496" s="1132"/>
      <c r="D496" s="1132"/>
      <c r="E496" s="1139" t="s">
        <v>1678</v>
      </c>
      <c r="F496" s="1139" t="s">
        <v>2292</v>
      </c>
      <c r="G496" s="1132" t="s">
        <v>2293</v>
      </c>
      <c r="H496" s="1150"/>
      <c r="I496" s="1134"/>
      <c r="J496" s="1132" t="str">
        <f t="shared" si="16"/>
        <v>No Match</v>
      </c>
      <c r="K496" s="1132"/>
      <c r="L496" s="1132" t="s">
        <v>1678</v>
      </c>
      <c r="M496" s="1132" t="s">
        <v>1679</v>
      </c>
      <c r="N496" s="1139" t="s">
        <v>2292</v>
      </c>
      <c r="O496" s="1142"/>
      <c r="P496" s="1143"/>
      <c r="Q496" s="1144"/>
      <c r="R496" s="1139" t="s">
        <v>2162</v>
      </c>
      <c r="S496" s="1184">
        <f t="shared" si="17"/>
        <v>365927.21</v>
      </c>
      <c r="T496" s="1181">
        <f>+'Form 2D'!B11</f>
        <v>365.92721</v>
      </c>
    </row>
    <row r="497" spans="1:20" s="1149" customFormat="1">
      <c r="A497" s="1132" t="s">
        <v>2294</v>
      </c>
      <c r="B497" s="1132">
        <v>175110</v>
      </c>
      <c r="C497" s="1132">
        <v>176005</v>
      </c>
      <c r="D497" s="1132" t="s">
        <v>2295</v>
      </c>
      <c r="E497" s="1139" t="s">
        <v>1678</v>
      </c>
      <c r="F497" s="1139" t="s">
        <v>2296</v>
      </c>
      <c r="G497" s="1132" t="s">
        <v>2297</v>
      </c>
      <c r="H497" s="1150"/>
      <c r="I497" s="1134"/>
      <c r="J497" s="1132" t="str">
        <f t="shared" si="16"/>
        <v>No Match</v>
      </c>
      <c r="K497" s="1132"/>
      <c r="L497" s="1132" t="s">
        <v>1678</v>
      </c>
      <c r="M497" s="1132" t="s">
        <v>1679</v>
      </c>
      <c r="N497" s="1139" t="s">
        <v>2296</v>
      </c>
      <c r="O497" s="1142"/>
      <c r="P497" s="1143"/>
      <c r="Q497" s="1144"/>
      <c r="R497" s="1139" t="s">
        <v>2162</v>
      </c>
      <c r="S497" s="1184">
        <f t="shared" si="17"/>
        <v>0</v>
      </c>
      <c r="T497" s="1181">
        <f>+'Form 2D'!B12</f>
        <v>0</v>
      </c>
    </row>
    <row r="498" spans="1:20" s="1149" customFormat="1">
      <c r="A498" s="1132" t="s">
        <v>2298</v>
      </c>
      <c r="B498" s="1132">
        <v>175110</v>
      </c>
      <c r="C498" s="1185" t="s">
        <v>2143</v>
      </c>
      <c r="D498" s="1132"/>
      <c r="E498" s="1139"/>
      <c r="F498" s="1139"/>
      <c r="G498" s="1132"/>
      <c r="H498" s="1150"/>
      <c r="I498" s="1134"/>
      <c r="J498" s="1132" t="str">
        <f t="shared" si="16"/>
        <v>Ok</v>
      </c>
      <c r="K498" s="1132" t="s">
        <v>2299</v>
      </c>
      <c r="L498" s="1132" t="s">
        <v>1678</v>
      </c>
      <c r="M498" s="1132" t="s">
        <v>1679</v>
      </c>
      <c r="N498" s="1139" t="s">
        <v>2300</v>
      </c>
      <c r="O498" s="1142"/>
      <c r="P498" s="1143"/>
      <c r="Q498" s="1144"/>
      <c r="R498" s="1139" t="s">
        <v>2162</v>
      </c>
      <c r="S498" s="1184">
        <f t="shared" si="17"/>
        <v>0</v>
      </c>
      <c r="T498" s="1181">
        <f>+'Form 2D'!B13</f>
        <v>0</v>
      </c>
    </row>
    <row r="499" spans="1:20" s="1149" customFormat="1">
      <c r="A499" s="1132" t="s">
        <v>2301</v>
      </c>
      <c r="B499" s="1132">
        <v>175118</v>
      </c>
      <c r="C499" s="1132">
        <v>176006</v>
      </c>
      <c r="D499" s="1132" t="s">
        <v>2302</v>
      </c>
      <c r="E499" s="1139" t="s">
        <v>1678</v>
      </c>
      <c r="F499" s="1139" t="s">
        <v>2303</v>
      </c>
      <c r="G499" s="1132" t="s">
        <v>2304</v>
      </c>
      <c r="H499" s="1150"/>
      <c r="I499" s="1134"/>
      <c r="J499" s="1132" t="str">
        <f t="shared" si="16"/>
        <v>No Match</v>
      </c>
      <c r="K499" s="1132"/>
      <c r="L499" s="1132" t="s">
        <v>1678</v>
      </c>
      <c r="M499" s="1132" t="s">
        <v>1679</v>
      </c>
      <c r="N499" s="1139" t="s">
        <v>2303</v>
      </c>
      <c r="O499" s="1142"/>
      <c r="P499" s="1143"/>
      <c r="Q499" s="1144"/>
      <c r="R499" s="1139" t="s">
        <v>2162</v>
      </c>
      <c r="S499" s="1184">
        <f t="shared" si="17"/>
        <v>0</v>
      </c>
      <c r="T499" s="1181">
        <f>+'Form 2D'!B14</f>
        <v>0</v>
      </c>
    </row>
    <row r="500" spans="1:20" s="1149" customFormat="1">
      <c r="A500" s="1132" t="s">
        <v>2305</v>
      </c>
      <c r="B500" s="1132">
        <v>175115</v>
      </c>
      <c r="C500" s="1132">
        <v>176005</v>
      </c>
      <c r="D500" s="1132" t="s">
        <v>2295</v>
      </c>
      <c r="E500" s="1139" t="s">
        <v>1678</v>
      </c>
      <c r="F500" s="1139" t="s">
        <v>2306</v>
      </c>
      <c r="G500" s="1132" t="s">
        <v>2307</v>
      </c>
      <c r="H500" s="1150"/>
      <c r="I500" s="1134"/>
      <c r="J500" s="1132" t="str">
        <f t="shared" si="16"/>
        <v>No Match</v>
      </c>
      <c r="K500" s="1132"/>
      <c r="L500" s="1132" t="s">
        <v>1678</v>
      </c>
      <c r="M500" s="1132" t="s">
        <v>1679</v>
      </c>
      <c r="N500" s="1139" t="s">
        <v>2306</v>
      </c>
      <c r="O500" s="1142"/>
      <c r="P500" s="1143"/>
      <c r="Q500" s="1144"/>
      <c r="R500" s="1139" t="s">
        <v>2162</v>
      </c>
      <c r="S500" s="1184">
        <f t="shared" si="17"/>
        <v>0</v>
      </c>
      <c r="T500" s="1181">
        <f>+'Form 2D'!B15</f>
        <v>0</v>
      </c>
    </row>
    <row r="501" spans="1:20" s="1149" customFormat="1">
      <c r="A501" s="1132" t="s">
        <v>2308</v>
      </c>
      <c r="B501" s="1132">
        <v>178005</v>
      </c>
      <c r="C501" s="1132"/>
      <c r="D501" s="1132"/>
      <c r="E501" s="1139" t="s">
        <v>1680</v>
      </c>
      <c r="F501" s="1139" t="s">
        <v>2292</v>
      </c>
      <c r="G501" s="1132" t="s">
        <v>2309</v>
      </c>
      <c r="H501" s="1150"/>
      <c r="I501" s="1134"/>
      <c r="J501" s="1132" t="str">
        <f t="shared" si="16"/>
        <v>No Match</v>
      </c>
      <c r="K501" s="1132"/>
      <c r="L501" s="1132" t="s">
        <v>1680</v>
      </c>
      <c r="M501" s="1132" t="s">
        <v>1681</v>
      </c>
      <c r="N501" s="1139" t="s">
        <v>2292</v>
      </c>
      <c r="O501" s="1142"/>
      <c r="P501" s="1143"/>
      <c r="Q501" s="1144"/>
      <c r="R501" s="1139" t="s">
        <v>2162</v>
      </c>
      <c r="S501" s="1184">
        <f t="shared" si="17"/>
        <v>56235269.149999999</v>
      </c>
      <c r="T501" s="1181">
        <f>+'Form 2D'!C11</f>
        <v>56235.26915</v>
      </c>
    </row>
    <row r="502" spans="1:20" s="1149" customFormat="1">
      <c r="A502" s="1132" t="s">
        <v>2310</v>
      </c>
      <c r="B502" s="1132">
        <v>178010</v>
      </c>
      <c r="C502" s="1132">
        <v>178005</v>
      </c>
      <c r="D502" s="1132" t="s">
        <v>2311</v>
      </c>
      <c r="E502" s="1139" t="s">
        <v>1680</v>
      </c>
      <c r="F502" s="1139" t="s">
        <v>2296</v>
      </c>
      <c r="G502" s="1132" t="s">
        <v>2312</v>
      </c>
      <c r="H502" s="1150"/>
      <c r="I502" s="1134"/>
      <c r="J502" s="1132" t="str">
        <f t="shared" si="16"/>
        <v>No Match</v>
      </c>
      <c r="K502" s="1132"/>
      <c r="L502" s="1132" t="s">
        <v>1680</v>
      </c>
      <c r="M502" s="1132" t="s">
        <v>1681</v>
      </c>
      <c r="N502" s="1139" t="s">
        <v>2296</v>
      </c>
      <c r="O502" s="1142"/>
      <c r="P502" s="1143"/>
      <c r="Q502" s="1144"/>
      <c r="R502" s="1139" t="s">
        <v>2162</v>
      </c>
      <c r="S502" s="1184">
        <f t="shared" si="17"/>
        <v>129777.31999999702</v>
      </c>
      <c r="T502" s="1181">
        <f>+'Form 2D'!C12</f>
        <v>129.77731999999702</v>
      </c>
    </row>
    <row r="503" spans="1:20" s="1149" customFormat="1">
      <c r="A503" s="1132" t="s">
        <v>2313</v>
      </c>
      <c r="B503" s="1132">
        <v>178010</v>
      </c>
      <c r="C503" s="1132">
        <v>178005</v>
      </c>
      <c r="D503" s="1132" t="s">
        <v>2311</v>
      </c>
      <c r="E503" s="1139" t="s">
        <v>1680</v>
      </c>
      <c r="F503" s="1139"/>
      <c r="G503" s="1132"/>
      <c r="H503" s="1150"/>
      <c r="I503" s="1134"/>
      <c r="J503" s="1132" t="str">
        <f t="shared" si="16"/>
        <v>No Match</v>
      </c>
      <c r="K503" s="1132" t="s">
        <v>2299</v>
      </c>
      <c r="L503" s="1132" t="s">
        <v>1680</v>
      </c>
      <c r="M503" s="1132" t="s">
        <v>1681</v>
      </c>
      <c r="N503" s="1139" t="s">
        <v>2300</v>
      </c>
      <c r="O503" s="1142"/>
      <c r="P503" s="1143"/>
      <c r="Q503" s="1144"/>
      <c r="R503" s="1139" t="s">
        <v>2162</v>
      </c>
      <c r="S503" s="1184">
        <f t="shared" si="17"/>
        <v>0</v>
      </c>
      <c r="T503" s="1181">
        <f>+'Form 2D'!C13</f>
        <v>0</v>
      </c>
    </row>
    <row r="504" spans="1:20" s="1149" customFormat="1">
      <c r="A504" s="1132" t="s">
        <v>2314</v>
      </c>
      <c r="B504" s="1132">
        <v>178018</v>
      </c>
      <c r="C504" s="1132">
        <v>178006</v>
      </c>
      <c r="D504" s="1132" t="s">
        <v>2315</v>
      </c>
      <c r="E504" s="1139" t="s">
        <v>1680</v>
      </c>
      <c r="F504" s="1139" t="s">
        <v>2303</v>
      </c>
      <c r="G504" s="1132" t="s">
        <v>2316</v>
      </c>
      <c r="H504" s="1150"/>
      <c r="I504" s="1134"/>
      <c r="J504" s="1132" t="str">
        <f t="shared" si="16"/>
        <v>No Match</v>
      </c>
      <c r="K504" s="1132"/>
      <c r="L504" s="1132" t="s">
        <v>1680</v>
      </c>
      <c r="M504" s="1132" t="s">
        <v>1681</v>
      </c>
      <c r="N504" s="1139" t="s">
        <v>2303</v>
      </c>
      <c r="O504" s="1142"/>
      <c r="P504" s="1143"/>
      <c r="Q504" s="1144"/>
      <c r="R504" s="1139" t="s">
        <v>2162</v>
      </c>
      <c r="S504" s="1184">
        <f t="shared" si="17"/>
        <v>-38942.769999999997</v>
      </c>
      <c r="T504" s="1181">
        <f>+'Form 2D'!C14</f>
        <v>-38.942769999999996</v>
      </c>
    </row>
    <row r="505" spans="1:20" s="1149" customFormat="1">
      <c r="A505" s="1132" t="s">
        <v>2317</v>
      </c>
      <c r="B505" s="1132">
        <v>178015</v>
      </c>
      <c r="C505" s="1132">
        <v>178005</v>
      </c>
      <c r="D505" s="1132" t="s">
        <v>2311</v>
      </c>
      <c r="E505" s="1139" t="s">
        <v>1680</v>
      </c>
      <c r="F505" s="1139" t="s">
        <v>2306</v>
      </c>
      <c r="G505" s="1132" t="s">
        <v>2318</v>
      </c>
      <c r="H505" s="1150"/>
      <c r="I505" s="1134"/>
      <c r="J505" s="1132" t="str">
        <f t="shared" si="16"/>
        <v>No Match</v>
      </c>
      <c r="K505" s="1132"/>
      <c r="L505" s="1132" t="s">
        <v>1680</v>
      </c>
      <c r="M505" s="1132" t="s">
        <v>1681</v>
      </c>
      <c r="N505" s="1139" t="s">
        <v>2306</v>
      </c>
      <c r="O505" s="1142"/>
      <c r="P505" s="1143"/>
      <c r="Q505" s="1144"/>
      <c r="R505" s="1139" t="s">
        <v>2162</v>
      </c>
      <c r="S505" s="1184">
        <f t="shared" si="17"/>
        <v>0</v>
      </c>
      <c r="T505" s="1181">
        <f>+'Form 2D'!C15</f>
        <v>0</v>
      </c>
    </row>
    <row r="506" spans="1:20" s="1149" customFormat="1">
      <c r="A506" s="1132" t="s">
        <v>2319</v>
      </c>
      <c r="B506" s="1132">
        <v>180001</v>
      </c>
      <c r="C506" s="1132"/>
      <c r="D506" s="1132"/>
      <c r="E506" s="1139" t="s">
        <v>1688</v>
      </c>
      <c r="F506" s="1139" t="s">
        <v>2292</v>
      </c>
      <c r="G506" s="1132" t="s">
        <v>2320</v>
      </c>
      <c r="H506" s="1150"/>
      <c r="I506" s="1134"/>
      <c r="J506" s="1132" t="str">
        <f t="shared" si="16"/>
        <v>No Match</v>
      </c>
      <c r="K506" s="1132"/>
      <c r="L506" s="1132" t="s">
        <v>1688</v>
      </c>
      <c r="M506" s="1132" t="s">
        <v>1689</v>
      </c>
      <c r="N506" s="1139" t="s">
        <v>2292</v>
      </c>
      <c r="O506" s="1142"/>
      <c r="P506" s="1143"/>
      <c r="Q506" s="1144"/>
      <c r="R506" s="1139" t="s">
        <v>2162</v>
      </c>
      <c r="S506" s="1184">
        <f t="shared" si="17"/>
        <v>0</v>
      </c>
      <c r="T506" s="1181">
        <f>+'Form 2D'!D11</f>
        <v>0</v>
      </c>
    </row>
    <row r="507" spans="1:20" s="1149" customFormat="1">
      <c r="A507" s="1132" t="s">
        <v>2321</v>
      </c>
      <c r="B507" s="1132">
        <v>180002</v>
      </c>
      <c r="C507" s="1132">
        <v>180005</v>
      </c>
      <c r="D507" s="1132" t="s">
        <v>2322</v>
      </c>
      <c r="E507" s="1139" t="s">
        <v>1688</v>
      </c>
      <c r="F507" s="1139" t="s">
        <v>2296</v>
      </c>
      <c r="G507" s="1132" t="s">
        <v>2323</v>
      </c>
      <c r="H507" s="1150"/>
      <c r="I507" s="1134"/>
      <c r="J507" s="1132" t="str">
        <f t="shared" si="16"/>
        <v>No Match</v>
      </c>
      <c r="K507" s="1132"/>
      <c r="L507" s="1132" t="s">
        <v>1688</v>
      </c>
      <c r="M507" s="1132" t="s">
        <v>1689</v>
      </c>
      <c r="N507" s="1139" t="s">
        <v>2296</v>
      </c>
      <c r="O507" s="1142"/>
      <c r="P507" s="1143"/>
      <c r="Q507" s="1144"/>
      <c r="R507" s="1139" t="s">
        <v>2162</v>
      </c>
      <c r="S507" s="1184">
        <f t="shared" si="17"/>
        <v>0</v>
      </c>
      <c r="T507" s="1181">
        <f>+'Form 2D'!D12</f>
        <v>0</v>
      </c>
    </row>
    <row r="508" spans="1:20" s="1149" customFormat="1">
      <c r="A508" s="1132" t="s">
        <v>2324</v>
      </c>
      <c r="B508" s="1132">
        <v>180002</v>
      </c>
      <c r="C508" s="1185" t="s">
        <v>2143</v>
      </c>
      <c r="D508" s="1132"/>
      <c r="E508" s="1139"/>
      <c r="F508" s="1139"/>
      <c r="G508" s="1132"/>
      <c r="H508" s="1150"/>
      <c r="I508" s="1134"/>
      <c r="J508" s="1132" t="str">
        <f t="shared" si="16"/>
        <v>Ok</v>
      </c>
      <c r="K508" s="1132" t="s">
        <v>2299</v>
      </c>
      <c r="L508" s="1132" t="s">
        <v>1688</v>
      </c>
      <c r="M508" s="1132" t="s">
        <v>1689</v>
      </c>
      <c r="N508" s="1139" t="s">
        <v>2300</v>
      </c>
      <c r="O508" s="1142"/>
      <c r="P508" s="1143"/>
      <c r="Q508" s="1144"/>
      <c r="R508" s="1139" t="s">
        <v>2162</v>
      </c>
      <c r="S508" s="1184">
        <f t="shared" si="17"/>
        <v>0</v>
      </c>
      <c r="T508" s="1181">
        <f>+'Form 2D'!D13</f>
        <v>0</v>
      </c>
    </row>
    <row r="509" spans="1:20" s="1149" customFormat="1">
      <c r="A509" s="1132" t="s">
        <v>2325</v>
      </c>
      <c r="B509" s="1132">
        <v>180004</v>
      </c>
      <c r="C509" s="1132">
        <v>180006</v>
      </c>
      <c r="D509" s="1132" t="s">
        <v>2326</v>
      </c>
      <c r="E509" s="1139" t="s">
        <v>1688</v>
      </c>
      <c r="F509" s="1139" t="s">
        <v>2303</v>
      </c>
      <c r="G509" s="1132" t="s">
        <v>2327</v>
      </c>
      <c r="H509" s="1150"/>
      <c r="I509" s="1134"/>
      <c r="J509" s="1132" t="str">
        <f t="shared" si="16"/>
        <v>No Match</v>
      </c>
      <c r="K509" s="1132"/>
      <c r="L509" s="1132" t="s">
        <v>1688</v>
      </c>
      <c r="M509" s="1132" t="s">
        <v>1689</v>
      </c>
      <c r="N509" s="1139" t="s">
        <v>2303</v>
      </c>
      <c r="O509" s="1142"/>
      <c r="P509" s="1143"/>
      <c r="Q509" s="1144"/>
      <c r="R509" s="1139" t="s">
        <v>2162</v>
      </c>
      <c r="S509" s="1184">
        <f t="shared" si="17"/>
        <v>0</v>
      </c>
      <c r="T509" s="1181">
        <f>+'Form 2D'!D14</f>
        <v>0</v>
      </c>
    </row>
    <row r="510" spans="1:20" s="1149" customFormat="1">
      <c r="A510" s="1132" t="s">
        <v>2328</v>
      </c>
      <c r="B510" s="1132">
        <v>180003</v>
      </c>
      <c r="C510" s="1185" t="s">
        <v>2143</v>
      </c>
      <c r="D510" s="1132"/>
      <c r="E510" s="1139" t="s">
        <v>1688</v>
      </c>
      <c r="F510" s="1139" t="s">
        <v>2306</v>
      </c>
      <c r="G510" s="1132" t="s">
        <v>2329</v>
      </c>
      <c r="H510" s="1150"/>
      <c r="I510" s="1134"/>
      <c r="J510" s="1132" t="str">
        <f t="shared" si="16"/>
        <v>No Match</v>
      </c>
      <c r="K510" s="1132"/>
      <c r="L510" s="1132" t="s">
        <v>1688</v>
      </c>
      <c r="M510" s="1132" t="s">
        <v>1689</v>
      </c>
      <c r="N510" s="1139" t="s">
        <v>2306</v>
      </c>
      <c r="O510" s="1142"/>
      <c r="P510" s="1143"/>
      <c r="Q510" s="1144"/>
      <c r="R510" s="1139" t="s">
        <v>2162</v>
      </c>
      <c r="S510" s="1184">
        <f t="shared" si="17"/>
        <v>0</v>
      </c>
      <c r="T510" s="1181">
        <f>+'Form 2D'!D15</f>
        <v>0</v>
      </c>
    </row>
    <row r="511" spans="1:20" s="1149" customFormat="1">
      <c r="A511" s="1132" t="s">
        <v>2330</v>
      </c>
      <c r="B511" s="1132">
        <v>183005</v>
      </c>
      <c r="C511" s="1132"/>
      <c r="D511" s="1132"/>
      <c r="E511" s="1139" t="s">
        <v>1690</v>
      </c>
      <c r="F511" s="1139" t="s">
        <v>2292</v>
      </c>
      <c r="G511" s="1132" t="s">
        <v>2331</v>
      </c>
      <c r="H511" s="1150"/>
      <c r="I511" s="1134"/>
      <c r="J511" s="1132" t="str">
        <f t="shared" si="16"/>
        <v>No Match</v>
      </c>
      <c r="K511" s="1132"/>
      <c r="L511" s="1132" t="s">
        <v>1690</v>
      </c>
      <c r="M511" s="1132" t="s">
        <v>1691</v>
      </c>
      <c r="N511" s="1139" t="s">
        <v>2292</v>
      </c>
      <c r="O511" s="1142"/>
      <c r="P511" s="1143"/>
      <c r="Q511" s="1144"/>
      <c r="R511" s="1139" t="s">
        <v>2162</v>
      </c>
      <c r="S511" s="1184">
        <f t="shared" si="17"/>
        <v>14589699</v>
      </c>
      <c r="T511" s="1181">
        <f>+'Form 2D'!E11</f>
        <v>14589.699000000001</v>
      </c>
    </row>
    <row r="512" spans="1:20" s="1149" customFormat="1">
      <c r="A512" s="1132" t="s">
        <v>2332</v>
      </c>
      <c r="B512" s="1132">
        <v>183010</v>
      </c>
      <c r="C512" s="1132">
        <v>183005</v>
      </c>
      <c r="D512" s="1132" t="s">
        <v>2333</v>
      </c>
      <c r="E512" s="1139" t="s">
        <v>1690</v>
      </c>
      <c r="F512" s="1139" t="s">
        <v>2296</v>
      </c>
      <c r="G512" s="1132" t="s">
        <v>2334</v>
      </c>
      <c r="H512" s="1150"/>
      <c r="I512" s="1134"/>
      <c r="J512" s="1132" t="str">
        <f t="shared" si="16"/>
        <v>No Match</v>
      </c>
      <c r="K512" s="1132"/>
      <c r="L512" s="1132" t="s">
        <v>1690</v>
      </c>
      <c r="M512" s="1132" t="s">
        <v>1691</v>
      </c>
      <c r="N512" s="1139" t="s">
        <v>2296</v>
      </c>
      <c r="O512" s="1142"/>
      <c r="P512" s="1143"/>
      <c r="Q512" s="1144"/>
      <c r="R512" s="1139" t="s">
        <v>2162</v>
      </c>
      <c r="S512" s="1184">
        <f t="shared" si="17"/>
        <v>0</v>
      </c>
      <c r="T512" s="1181">
        <f>+'Form 2D'!E12</f>
        <v>0</v>
      </c>
    </row>
    <row r="513" spans="1:20" s="1149" customFormat="1">
      <c r="A513" s="1132" t="s">
        <v>2335</v>
      </c>
      <c r="B513" s="1132">
        <v>183010</v>
      </c>
      <c r="C513" s="1185" t="s">
        <v>2143</v>
      </c>
      <c r="D513" s="1132"/>
      <c r="E513" s="1139"/>
      <c r="F513" s="1139"/>
      <c r="G513" s="1132"/>
      <c r="H513" s="1150"/>
      <c r="I513" s="1134"/>
      <c r="J513" s="1132" t="str">
        <f t="shared" ref="J513:J576" si="18">IF(E513=H513,"Ok","No Match")</f>
        <v>Ok</v>
      </c>
      <c r="K513" s="1132" t="s">
        <v>2299</v>
      </c>
      <c r="L513" s="1132" t="s">
        <v>1690</v>
      </c>
      <c r="M513" s="1132" t="s">
        <v>1691</v>
      </c>
      <c r="N513" s="1139" t="s">
        <v>2300</v>
      </c>
      <c r="O513" s="1142"/>
      <c r="P513" s="1143"/>
      <c r="Q513" s="1144"/>
      <c r="R513" s="1139" t="s">
        <v>2162</v>
      </c>
      <c r="S513" s="1184">
        <f t="shared" si="17"/>
        <v>0</v>
      </c>
      <c r="T513" s="1181">
        <f>+'Form 2D'!E13</f>
        <v>0</v>
      </c>
    </row>
    <row r="514" spans="1:20" s="1149" customFormat="1">
      <c r="A514" s="1132" t="s">
        <v>2336</v>
      </c>
      <c r="B514" s="1132">
        <v>183018</v>
      </c>
      <c r="C514" s="1132">
        <v>183006</v>
      </c>
      <c r="D514" s="1132" t="s">
        <v>2337</v>
      </c>
      <c r="E514" s="1139" t="s">
        <v>1690</v>
      </c>
      <c r="F514" s="1139" t="s">
        <v>2303</v>
      </c>
      <c r="G514" s="1132" t="s">
        <v>2338</v>
      </c>
      <c r="H514" s="1150"/>
      <c r="I514" s="1134"/>
      <c r="J514" s="1132" t="str">
        <f t="shared" si="18"/>
        <v>No Match</v>
      </c>
      <c r="K514" s="1132"/>
      <c r="L514" s="1132" t="s">
        <v>1690</v>
      </c>
      <c r="M514" s="1132" t="s">
        <v>1691</v>
      </c>
      <c r="N514" s="1139" t="s">
        <v>2303</v>
      </c>
      <c r="O514" s="1142"/>
      <c r="P514" s="1143"/>
      <c r="Q514" s="1144"/>
      <c r="R514" s="1139" t="s">
        <v>2162</v>
      </c>
      <c r="S514" s="1184">
        <f t="shared" si="17"/>
        <v>-32255.409999999996</v>
      </c>
      <c r="T514" s="1181">
        <f>+'Form 2D'!E14</f>
        <v>-32.255409999999998</v>
      </c>
    </row>
    <row r="515" spans="1:20" s="1149" customFormat="1">
      <c r="A515" s="1132" t="s">
        <v>2339</v>
      </c>
      <c r="B515" s="1132">
        <v>183015</v>
      </c>
      <c r="C515" s="1132">
        <v>183005</v>
      </c>
      <c r="D515" s="1132" t="s">
        <v>2333</v>
      </c>
      <c r="E515" s="1139" t="s">
        <v>1690</v>
      </c>
      <c r="F515" s="1139" t="s">
        <v>2306</v>
      </c>
      <c r="G515" s="1132" t="s">
        <v>2340</v>
      </c>
      <c r="H515" s="1150"/>
      <c r="I515" s="1134"/>
      <c r="J515" s="1132" t="str">
        <f t="shared" si="18"/>
        <v>No Match</v>
      </c>
      <c r="K515" s="1132"/>
      <c r="L515" s="1132" t="s">
        <v>1690</v>
      </c>
      <c r="M515" s="1132" t="s">
        <v>1691</v>
      </c>
      <c r="N515" s="1139" t="s">
        <v>2306</v>
      </c>
      <c r="O515" s="1142"/>
      <c r="P515" s="1143"/>
      <c r="Q515" s="1144"/>
      <c r="R515" s="1139" t="s">
        <v>2162</v>
      </c>
      <c r="S515" s="1184">
        <f t="shared" si="17"/>
        <v>0</v>
      </c>
      <c r="T515" s="1181">
        <f>+'Form 2D'!E15</f>
        <v>0</v>
      </c>
    </row>
    <row r="516" spans="1:20" s="1149" customFormat="1">
      <c r="A516" s="1132" t="s">
        <v>2341</v>
      </c>
      <c r="B516" s="1132">
        <v>184005</v>
      </c>
      <c r="C516" s="1132"/>
      <c r="D516" s="1132"/>
      <c r="E516" s="1139" t="s">
        <v>1692</v>
      </c>
      <c r="F516" s="1139" t="s">
        <v>2292</v>
      </c>
      <c r="G516" s="1132" t="s">
        <v>2342</v>
      </c>
      <c r="H516" s="1150"/>
      <c r="I516" s="1134"/>
      <c r="J516" s="1132" t="str">
        <f t="shared" si="18"/>
        <v>No Match</v>
      </c>
      <c r="K516" s="1132"/>
      <c r="L516" s="1132" t="s">
        <v>1692</v>
      </c>
      <c r="M516" s="1132" t="s">
        <v>1693</v>
      </c>
      <c r="N516" s="1139" t="s">
        <v>2292</v>
      </c>
      <c r="O516" s="1142"/>
      <c r="P516" s="1143"/>
      <c r="Q516" s="1144"/>
      <c r="R516" s="1139" t="s">
        <v>2162</v>
      </c>
      <c r="S516" s="1184">
        <f t="shared" si="17"/>
        <v>406423393.94999993</v>
      </c>
      <c r="T516" s="1181">
        <f>+'Form 2D'!F11</f>
        <v>406423.39394999994</v>
      </c>
    </row>
    <row r="517" spans="1:20" s="1149" customFormat="1">
      <c r="A517" s="1132" t="s">
        <v>2343</v>
      </c>
      <c r="B517" s="1132">
        <v>184010</v>
      </c>
      <c r="C517" s="1132">
        <v>184005</v>
      </c>
      <c r="D517" s="1132" t="s">
        <v>2344</v>
      </c>
      <c r="E517" s="1139" t="s">
        <v>1692</v>
      </c>
      <c r="F517" s="1139" t="s">
        <v>2296</v>
      </c>
      <c r="G517" s="1132" t="s">
        <v>2345</v>
      </c>
      <c r="H517" s="1150"/>
      <c r="I517" s="1134"/>
      <c r="J517" s="1132" t="str">
        <f t="shared" si="18"/>
        <v>No Match</v>
      </c>
      <c r="K517" s="1132"/>
      <c r="L517" s="1132" t="s">
        <v>1692</v>
      </c>
      <c r="M517" s="1132" t="s">
        <v>1693</v>
      </c>
      <c r="N517" s="1139" t="s">
        <v>2296</v>
      </c>
      <c r="O517" s="1142"/>
      <c r="P517" s="1143"/>
      <c r="Q517" s="1144"/>
      <c r="R517" s="1139" t="s">
        <v>2162</v>
      </c>
      <c r="S517" s="1184">
        <f t="shared" si="17"/>
        <v>24310233.549999986</v>
      </c>
      <c r="T517" s="1181">
        <f>+'Form 2D'!F12</f>
        <v>24310.233549999986</v>
      </c>
    </row>
    <row r="518" spans="1:20" s="1149" customFormat="1">
      <c r="A518" s="1132" t="s">
        <v>2346</v>
      </c>
      <c r="B518" s="1132">
        <v>184010</v>
      </c>
      <c r="C518" s="1132">
        <v>184005</v>
      </c>
      <c r="D518" s="1132" t="s">
        <v>2344</v>
      </c>
      <c r="E518" s="1139" t="s">
        <v>1692</v>
      </c>
      <c r="F518" s="1139"/>
      <c r="G518" s="1132"/>
      <c r="H518" s="1150"/>
      <c r="I518" s="1134"/>
      <c r="J518" s="1132" t="str">
        <f t="shared" si="18"/>
        <v>No Match</v>
      </c>
      <c r="K518" s="1132" t="s">
        <v>2299</v>
      </c>
      <c r="L518" s="1132" t="s">
        <v>1692</v>
      </c>
      <c r="M518" s="1132" t="s">
        <v>1693</v>
      </c>
      <c r="N518" s="1139" t="s">
        <v>2300</v>
      </c>
      <c r="O518" s="1142"/>
      <c r="P518" s="1143"/>
      <c r="Q518" s="1144"/>
      <c r="R518" s="1139" t="s">
        <v>2162</v>
      </c>
      <c r="S518" s="1184">
        <f t="shared" si="17"/>
        <v>341362.80999999994</v>
      </c>
      <c r="T518" s="1181">
        <f>+'Form 2D'!F13</f>
        <v>341.36280999999997</v>
      </c>
    </row>
    <row r="519" spans="1:20" s="1149" customFormat="1">
      <c r="A519" s="1132" t="s">
        <v>2347</v>
      </c>
      <c r="B519" s="1132">
        <v>184018</v>
      </c>
      <c r="C519" s="1132">
        <v>184006</v>
      </c>
      <c r="D519" s="1132" t="s">
        <v>2348</v>
      </c>
      <c r="E519" s="1139" t="s">
        <v>1692</v>
      </c>
      <c r="F519" s="1139" t="s">
        <v>2303</v>
      </c>
      <c r="G519" s="1132" t="s">
        <v>2349</v>
      </c>
      <c r="H519" s="1150"/>
      <c r="I519" s="1134"/>
      <c r="J519" s="1132" t="str">
        <f t="shared" si="18"/>
        <v>No Match</v>
      </c>
      <c r="K519" s="1132"/>
      <c r="L519" s="1132" t="s">
        <v>1692</v>
      </c>
      <c r="M519" s="1132" t="s">
        <v>1693</v>
      </c>
      <c r="N519" s="1139" t="s">
        <v>2303</v>
      </c>
      <c r="O519" s="1142"/>
      <c r="P519" s="1143"/>
      <c r="Q519" s="1144"/>
      <c r="R519" s="1139" t="s">
        <v>2162</v>
      </c>
      <c r="S519" s="1184">
        <f t="shared" si="17"/>
        <v>0</v>
      </c>
      <c r="T519" s="1181">
        <f>+'Form 2D'!F14</f>
        <v>0</v>
      </c>
    </row>
    <row r="520" spans="1:20" s="1149" customFormat="1">
      <c r="A520" s="1132" t="s">
        <v>2350</v>
      </c>
      <c r="B520" s="1132">
        <v>184015</v>
      </c>
      <c r="C520" s="1132">
        <v>184005</v>
      </c>
      <c r="D520" s="1132" t="s">
        <v>2344</v>
      </c>
      <c r="E520" s="1139" t="s">
        <v>1692</v>
      </c>
      <c r="F520" s="1139" t="s">
        <v>2306</v>
      </c>
      <c r="G520" s="1132" t="s">
        <v>2351</v>
      </c>
      <c r="H520" s="1150"/>
      <c r="I520" s="1134"/>
      <c r="J520" s="1132" t="str">
        <f t="shared" si="18"/>
        <v>No Match</v>
      </c>
      <c r="K520" s="1132"/>
      <c r="L520" s="1132" t="s">
        <v>1692</v>
      </c>
      <c r="M520" s="1132" t="s">
        <v>1693</v>
      </c>
      <c r="N520" s="1139" t="s">
        <v>2306</v>
      </c>
      <c r="O520" s="1142"/>
      <c r="P520" s="1143"/>
      <c r="Q520" s="1144"/>
      <c r="R520" s="1139" t="s">
        <v>2162</v>
      </c>
      <c r="S520" s="1184">
        <f t="shared" si="17"/>
        <v>0</v>
      </c>
      <c r="T520" s="1181">
        <f>+'Form 2D'!F15</f>
        <v>0</v>
      </c>
    </row>
    <row r="521" spans="1:20" s="1149" customFormat="1">
      <c r="A521" s="1132" t="s">
        <v>2352</v>
      </c>
      <c r="B521" s="1132">
        <v>179005</v>
      </c>
      <c r="C521" s="1132"/>
      <c r="D521" s="1132"/>
      <c r="E521" s="1139" t="s">
        <v>1696</v>
      </c>
      <c r="F521" s="1139" t="s">
        <v>2292</v>
      </c>
      <c r="G521" s="1132" t="s">
        <v>2353</v>
      </c>
      <c r="H521" s="1150"/>
      <c r="I521" s="1134"/>
      <c r="J521" s="1132" t="str">
        <f t="shared" si="18"/>
        <v>No Match</v>
      </c>
      <c r="K521" s="1132"/>
      <c r="L521" s="1132" t="s">
        <v>1696</v>
      </c>
      <c r="M521" s="1132" t="s">
        <v>1697</v>
      </c>
      <c r="N521" s="1139" t="s">
        <v>2292</v>
      </c>
      <c r="O521" s="1142"/>
      <c r="P521" s="1143"/>
      <c r="Q521" s="1144"/>
      <c r="R521" s="1139" t="s">
        <v>2162</v>
      </c>
      <c r="S521" s="1184">
        <f t="shared" si="17"/>
        <v>0</v>
      </c>
      <c r="T521" s="1181">
        <f>+'Form 2D'!G11</f>
        <v>0</v>
      </c>
    </row>
    <row r="522" spans="1:20" s="1149" customFormat="1">
      <c r="A522" s="1132" t="s">
        <v>2354</v>
      </c>
      <c r="B522" s="1132">
        <v>179010</v>
      </c>
      <c r="C522" s="1185" t="s">
        <v>2355</v>
      </c>
      <c r="D522" s="1132"/>
      <c r="E522" s="1139" t="s">
        <v>1696</v>
      </c>
      <c r="F522" s="1139" t="s">
        <v>2296</v>
      </c>
      <c r="G522" s="1132" t="s">
        <v>2356</v>
      </c>
      <c r="H522" s="1150"/>
      <c r="I522" s="1134"/>
      <c r="J522" s="1132" t="str">
        <f t="shared" si="18"/>
        <v>No Match</v>
      </c>
      <c r="K522" s="1132"/>
      <c r="L522" s="1132" t="s">
        <v>1696</v>
      </c>
      <c r="M522" s="1132" t="s">
        <v>1697</v>
      </c>
      <c r="N522" s="1139" t="s">
        <v>2296</v>
      </c>
      <c r="O522" s="1142"/>
      <c r="P522" s="1143"/>
      <c r="Q522" s="1144"/>
      <c r="R522" s="1139" t="s">
        <v>2162</v>
      </c>
      <c r="S522" s="1184">
        <f t="shared" ref="S522:S585" si="19">+T522*$S$1</f>
        <v>0</v>
      </c>
      <c r="T522" s="1181">
        <f>+'Form 2D'!G12</f>
        <v>0</v>
      </c>
    </row>
    <row r="523" spans="1:20" s="1149" customFormat="1">
      <c r="A523" s="1132" t="s">
        <v>2357</v>
      </c>
      <c r="B523" s="1132">
        <v>179010</v>
      </c>
      <c r="C523" s="1132"/>
      <c r="D523" s="1132"/>
      <c r="E523" s="1139"/>
      <c r="F523" s="1139"/>
      <c r="G523" s="1132"/>
      <c r="H523" s="1150"/>
      <c r="I523" s="1134"/>
      <c r="J523" s="1132" t="str">
        <f t="shared" si="18"/>
        <v>Ok</v>
      </c>
      <c r="K523" s="1132" t="s">
        <v>2299</v>
      </c>
      <c r="L523" s="1132" t="s">
        <v>1696</v>
      </c>
      <c r="M523" s="1132" t="s">
        <v>1697</v>
      </c>
      <c r="N523" s="1139" t="s">
        <v>2300</v>
      </c>
      <c r="O523" s="1142"/>
      <c r="P523" s="1143"/>
      <c r="Q523" s="1144"/>
      <c r="R523" s="1139" t="s">
        <v>2162</v>
      </c>
      <c r="S523" s="1184">
        <f t="shared" si="19"/>
        <v>0</v>
      </c>
      <c r="T523" s="1181">
        <f>+'Form 2D'!G13</f>
        <v>0</v>
      </c>
    </row>
    <row r="524" spans="1:20" s="1149" customFormat="1">
      <c r="A524" s="1132" t="s">
        <v>2358</v>
      </c>
      <c r="B524" s="1132">
        <v>179018</v>
      </c>
      <c r="C524" s="1132"/>
      <c r="D524" s="1132"/>
      <c r="E524" s="1139" t="s">
        <v>1696</v>
      </c>
      <c r="F524" s="1139" t="s">
        <v>2303</v>
      </c>
      <c r="G524" s="1132" t="s">
        <v>2359</v>
      </c>
      <c r="H524" s="1150"/>
      <c r="I524" s="1134"/>
      <c r="J524" s="1132" t="str">
        <f t="shared" si="18"/>
        <v>No Match</v>
      </c>
      <c r="K524" s="1132"/>
      <c r="L524" s="1132" t="s">
        <v>1696</v>
      </c>
      <c r="M524" s="1132" t="s">
        <v>1697</v>
      </c>
      <c r="N524" s="1139" t="s">
        <v>2303</v>
      </c>
      <c r="O524" s="1142"/>
      <c r="P524" s="1143"/>
      <c r="Q524" s="1144"/>
      <c r="R524" s="1139" t="s">
        <v>2162</v>
      </c>
      <c r="S524" s="1184">
        <f t="shared" si="19"/>
        <v>0</v>
      </c>
      <c r="T524" s="1181">
        <f>+'Form 2D'!G14</f>
        <v>0</v>
      </c>
    </row>
    <row r="525" spans="1:20" s="1149" customFormat="1">
      <c r="A525" s="1132" t="s">
        <v>2360</v>
      </c>
      <c r="B525" s="1132">
        <v>179015</v>
      </c>
      <c r="C525" s="1132"/>
      <c r="D525" s="1132"/>
      <c r="E525" s="1139" t="s">
        <v>1696</v>
      </c>
      <c r="F525" s="1139" t="s">
        <v>2306</v>
      </c>
      <c r="G525" s="1132" t="s">
        <v>2361</v>
      </c>
      <c r="H525" s="1150"/>
      <c r="I525" s="1134"/>
      <c r="J525" s="1132" t="str">
        <f t="shared" si="18"/>
        <v>No Match</v>
      </c>
      <c r="K525" s="1132"/>
      <c r="L525" s="1132" t="s">
        <v>1696</v>
      </c>
      <c r="M525" s="1132" t="s">
        <v>1697</v>
      </c>
      <c r="N525" s="1139" t="s">
        <v>2306</v>
      </c>
      <c r="O525" s="1142"/>
      <c r="P525" s="1143"/>
      <c r="Q525" s="1144"/>
      <c r="R525" s="1139" t="s">
        <v>2162</v>
      </c>
      <c r="S525" s="1184">
        <f t="shared" si="19"/>
        <v>0</v>
      </c>
      <c r="T525" s="1181">
        <f>+'Form 2D'!G15</f>
        <v>0</v>
      </c>
    </row>
    <row r="526" spans="1:20" s="1149" customFormat="1">
      <c r="A526" s="1132" t="s">
        <v>2362</v>
      </c>
      <c r="B526" s="1132">
        <v>186005</v>
      </c>
      <c r="C526" s="1132"/>
      <c r="D526" s="1132"/>
      <c r="E526" s="1139" t="s">
        <v>1698</v>
      </c>
      <c r="F526" s="1139" t="s">
        <v>2292</v>
      </c>
      <c r="G526" s="1132" t="s">
        <v>2363</v>
      </c>
      <c r="H526" s="1150"/>
      <c r="I526" s="1134"/>
      <c r="J526" s="1132" t="str">
        <f t="shared" si="18"/>
        <v>No Match</v>
      </c>
      <c r="K526" s="1132"/>
      <c r="L526" s="1132" t="s">
        <v>1698</v>
      </c>
      <c r="M526" s="1132" t="s">
        <v>2364</v>
      </c>
      <c r="N526" s="1139" t="s">
        <v>2292</v>
      </c>
      <c r="O526" s="1142"/>
      <c r="P526" s="1143"/>
      <c r="Q526" s="1144"/>
      <c r="R526" s="1139" t="s">
        <v>2162</v>
      </c>
      <c r="S526" s="1184">
        <f t="shared" si="19"/>
        <v>0</v>
      </c>
      <c r="T526" s="1181">
        <f>+'Form 2D'!H11</f>
        <v>0</v>
      </c>
    </row>
    <row r="527" spans="1:20" s="1149" customFormat="1">
      <c r="A527" s="1132" t="s">
        <v>2365</v>
      </c>
      <c r="B527" s="1132">
        <v>186010</v>
      </c>
      <c r="C527" s="1132">
        <v>196005</v>
      </c>
      <c r="D527" s="1132" t="s">
        <v>2366</v>
      </c>
      <c r="E527" s="1139" t="s">
        <v>1698</v>
      </c>
      <c r="F527" s="1139" t="s">
        <v>2296</v>
      </c>
      <c r="G527" s="1132" t="s">
        <v>2367</v>
      </c>
      <c r="H527" s="1150"/>
      <c r="I527" s="1134"/>
      <c r="J527" s="1132" t="str">
        <f t="shared" si="18"/>
        <v>No Match</v>
      </c>
      <c r="K527" s="1132"/>
      <c r="L527" s="1132" t="s">
        <v>1698</v>
      </c>
      <c r="M527" s="1132" t="s">
        <v>2364</v>
      </c>
      <c r="N527" s="1139" t="s">
        <v>2296</v>
      </c>
      <c r="O527" s="1142"/>
      <c r="P527" s="1143"/>
      <c r="Q527" s="1144"/>
      <c r="R527" s="1139" t="s">
        <v>2162</v>
      </c>
      <c r="S527" s="1184">
        <f t="shared" si="19"/>
        <v>0</v>
      </c>
      <c r="T527" s="1181">
        <f>+'Form 2D'!H12</f>
        <v>0</v>
      </c>
    </row>
    <row r="528" spans="1:20" s="1149" customFormat="1">
      <c r="A528" s="1132" t="s">
        <v>2368</v>
      </c>
      <c r="B528" s="1132">
        <v>186010</v>
      </c>
      <c r="C528" s="1185" t="s">
        <v>2143</v>
      </c>
      <c r="D528" s="1132"/>
      <c r="E528" s="1139"/>
      <c r="F528" s="1139"/>
      <c r="G528" s="1132"/>
      <c r="H528" s="1150"/>
      <c r="I528" s="1134"/>
      <c r="J528" s="1132" t="str">
        <f t="shared" si="18"/>
        <v>Ok</v>
      </c>
      <c r="K528" s="1132" t="s">
        <v>2299</v>
      </c>
      <c r="L528" s="1132" t="s">
        <v>1698</v>
      </c>
      <c r="M528" s="1132" t="s">
        <v>2364</v>
      </c>
      <c r="N528" s="1139" t="s">
        <v>2300</v>
      </c>
      <c r="O528" s="1142"/>
      <c r="P528" s="1143"/>
      <c r="Q528" s="1144"/>
      <c r="R528" s="1139" t="s">
        <v>2162</v>
      </c>
      <c r="S528" s="1184">
        <f t="shared" si="19"/>
        <v>0</v>
      </c>
      <c r="T528" s="1181">
        <f>+'Form 2D'!H13</f>
        <v>0</v>
      </c>
    </row>
    <row r="529" spans="1:20">
      <c r="A529" s="1099" t="s">
        <v>2369</v>
      </c>
      <c r="B529" s="1099">
        <v>186025</v>
      </c>
      <c r="C529" s="1132">
        <v>179006</v>
      </c>
      <c r="D529" s="1146" t="s">
        <v>2370</v>
      </c>
      <c r="E529" s="1139" t="s">
        <v>1698</v>
      </c>
      <c r="F529" s="1139" t="s">
        <v>2303</v>
      </c>
      <c r="G529" s="1132" t="s">
        <v>2371</v>
      </c>
      <c r="J529" s="1132" t="str">
        <f t="shared" si="18"/>
        <v>No Match</v>
      </c>
      <c r="L529" s="1132" t="s">
        <v>1698</v>
      </c>
      <c r="M529" s="1132" t="s">
        <v>2364</v>
      </c>
      <c r="N529" s="1139" t="s">
        <v>2303</v>
      </c>
      <c r="O529" s="1142"/>
      <c r="P529" s="1143"/>
      <c r="Q529" s="1144"/>
      <c r="R529" s="1100" t="s">
        <v>2162</v>
      </c>
      <c r="S529" s="1184">
        <f t="shared" si="19"/>
        <v>0</v>
      </c>
      <c r="T529" s="1138">
        <f>+'Form 2D'!H14</f>
        <v>0</v>
      </c>
    </row>
    <row r="530" spans="1:20">
      <c r="A530" s="1099" t="s">
        <v>2372</v>
      </c>
      <c r="B530" s="1099">
        <v>186015</v>
      </c>
      <c r="C530" s="1132">
        <v>196005</v>
      </c>
      <c r="D530" s="1132" t="s">
        <v>2366</v>
      </c>
      <c r="E530" s="1139" t="s">
        <v>1698</v>
      </c>
      <c r="F530" s="1139" t="s">
        <v>2306</v>
      </c>
      <c r="G530" s="1132" t="s">
        <v>2373</v>
      </c>
      <c r="J530" s="1132" t="str">
        <f t="shared" si="18"/>
        <v>No Match</v>
      </c>
      <c r="L530" s="1132" t="s">
        <v>1698</v>
      </c>
      <c r="M530" s="1132" t="s">
        <v>2364</v>
      </c>
      <c r="N530" s="1139" t="s">
        <v>2306</v>
      </c>
      <c r="O530" s="1142"/>
      <c r="P530" s="1143"/>
      <c r="Q530" s="1144"/>
      <c r="R530" s="1100" t="s">
        <v>2162</v>
      </c>
      <c r="S530" s="1184">
        <f t="shared" si="19"/>
        <v>0</v>
      </c>
      <c r="T530" s="1138">
        <f>+'Form 2D'!H15</f>
        <v>0</v>
      </c>
    </row>
    <row r="531" spans="1:20">
      <c r="A531" s="1099" t="s">
        <v>2374</v>
      </c>
      <c r="B531" s="1099">
        <v>197210</v>
      </c>
      <c r="C531" s="1142"/>
      <c r="D531" s="1142"/>
      <c r="E531" s="1139" t="s">
        <v>1700</v>
      </c>
      <c r="F531" s="1139" t="s">
        <v>2292</v>
      </c>
      <c r="G531" s="1132" t="s">
        <v>2375</v>
      </c>
      <c r="J531" s="1132" t="str">
        <f t="shared" si="18"/>
        <v>No Match</v>
      </c>
      <c r="L531" s="1132" t="s">
        <v>1700</v>
      </c>
      <c r="M531" s="1132" t="s">
        <v>1701</v>
      </c>
      <c r="N531" s="1139" t="s">
        <v>2292</v>
      </c>
      <c r="O531" s="1142"/>
      <c r="P531" s="1143"/>
      <c r="Q531" s="1144"/>
      <c r="R531" s="1100" t="s">
        <v>2162</v>
      </c>
      <c r="S531" s="1184">
        <f t="shared" si="19"/>
        <v>-24731406.300000001</v>
      </c>
      <c r="T531" s="1138">
        <f>-'Form 2D'!C18</f>
        <v>-24731.406300000002</v>
      </c>
    </row>
    <row r="532" spans="1:20">
      <c r="A532" s="1099" t="s">
        <v>2376</v>
      </c>
      <c r="B532" s="1099">
        <v>197215</v>
      </c>
      <c r="C532" s="1132">
        <v>197205</v>
      </c>
      <c r="D532" s="1132" t="s">
        <v>2311</v>
      </c>
      <c r="E532" s="1139" t="s">
        <v>1700</v>
      </c>
      <c r="F532" s="1139" t="s">
        <v>2377</v>
      </c>
      <c r="G532" s="1132" t="s">
        <v>2378</v>
      </c>
      <c r="J532" s="1132" t="str">
        <f t="shared" si="18"/>
        <v>No Match</v>
      </c>
      <c r="L532" s="1132" t="s">
        <v>1700</v>
      </c>
      <c r="M532" s="1132" t="s">
        <v>1701</v>
      </c>
      <c r="N532" s="1139" t="s">
        <v>2377</v>
      </c>
      <c r="O532" s="1142"/>
      <c r="P532" s="1143"/>
      <c r="Q532" s="1144"/>
      <c r="R532" s="1100" t="s">
        <v>2162</v>
      </c>
      <c r="S532" s="1184">
        <f t="shared" si="19"/>
        <v>-1658752.0000000005</v>
      </c>
      <c r="T532" s="1138">
        <f>-'Form 2D'!C19</f>
        <v>-1658.7520000000004</v>
      </c>
    </row>
    <row r="533" spans="1:20">
      <c r="A533" s="1099" t="s">
        <v>2379</v>
      </c>
      <c r="B533" s="1099">
        <v>197220</v>
      </c>
      <c r="C533" s="1132">
        <v>197206</v>
      </c>
      <c r="D533" s="1132" t="s">
        <v>2315</v>
      </c>
      <c r="E533" s="1139" t="s">
        <v>1700</v>
      </c>
      <c r="F533" s="1139" t="s">
        <v>2303</v>
      </c>
      <c r="G533" s="1132" t="s">
        <v>2380</v>
      </c>
      <c r="J533" s="1132" t="str">
        <f t="shared" si="18"/>
        <v>No Match</v>
      </c>
      <c r="L533" s="1132" t="s">
        <v>1700</v>
      </c>
      <c r="M533" s="1132" t="s">
        <v>1701</v>
      </c>
      <c r="N533" s="1139" t="s">
        <v>2303</v>
      </c>
      <c r="O533" s="1142"/>
      <c r="P533" s="1143"/>
      <c r="Q533" s="1144"/>
      <c r="R533" s="1100" t="s">
        <v>2162</v>
      </c>
      <c r="S533" s="1184">
        <f t="shared" si="19"/>
        <v>38942.770000000004</v>
      </c>
      <c r="T533" s="1138">
        <f>-'Form 2D'!C20</f>
        <v>38.942770000000003</v>
      </c>
    </row>
    <row r="534" spans="1:20">
      <c r="A534" s="1099" t="s">
        <v>2381</v>
      </c>
      <c r="B534" s="1099">
        <v>197225</v>
      </c>
      <c r="C534" s="1132">
        <v>197205</v>
      </c>
      <c r="D534" s="1132" t="s">
        <v>2311</v>
      </c>
      <c r="E534" s="1139" t="s">
        <v>1700</v>
      </c>
      <c r="F534" s="1139" t="s">
        <v>2306</v>
      </c>
      <c r="G534" s="1132" t="s">
        <v>2382</v>
      </c>
      <c r="J534" s="1132" t="str">
        <f t="shared" si="18"/>
        <v>No Match</v>
      </c>
      <c r="L534" s="1132" t="s">
        <v>1700</v>
      </c>
      <c r="M534" s="1132" t="s">
        <v>1701</v>
      </c>
      <c r="N534" s="1139" t="s">
        <v>2306</v>
      </c>
      <c r="O534" s="1142"/>
      <c r="P534" s="1143"/>
      <c r="Q534" s="1144"/>
      <c r="R534" s="1100" t="s">
        <v>2162</v>
      </c>
      <c r="S534" s="1184">
        <f t="shared" si="19"/>
        <v>0</v>
      </c>
      <c r="T534" s="1138">
        <f>-'Form 2D'!C21</f>
        <v>0</v>
      </c>
    </row>
    <row r="535" spans="1:20">
      <c r="A535" s="1099" t="s">
        <v>2383</v>
      </c>
      <c r="B535" s="1099">
        <v>197300</v>
      </c>
      <c r="C535" s="1142"/>
      <c r="D535" s="1142"/>
      <c r="E535" s="1139" t="s">
        <v>1708</v>
      </c>
      <c r="F535" s="1139" t="s">
        <v>2292</v>
      </c>
      <c r="G535" s="1132" t="s">
        <v>2384</v>
      </c>
      <c r="J535" s="1132" t="str">
        <f t="shared" si="18"/>
        <v>No Match</v>
      </c>
      <c r="L535" s="1132" t="s">
        <v>1708</v>
      </c>
      <c r="M535" s="1132" t="s">
        <v>1709</v>
      </c>
      <c r="N535" s="1139" t="s">
        <v>2292</v>
      </c>
      <c r="O535" s="1142"/>
      <c r="P535" s="1143"/>
      <c r="Q535" s="1144"/>
      <c r="R535" s="1100" t="s">
        <v>2162</v>
      </c>
      <c r="S535" s="1184">
        <f t="shared" si="19"/>
        <v>0</v>
      </c>
      <c r="T535" s="1138">
        <f>-'Form 2D'!D18</f>
        <v>0</v>
      </c>
    </row>
    <row r="536" spans="1:20">
      <c r="A536" s="1099" t="s">
        <v>2385</v>
      </c>
      <c r="B536" s="1099">
        <v>197315</v>
      </c>
      <c r="C536" s="1132">
        <v>197305</v>
      </c>
      <c r="D536" s="1132" t="s">
        <v>2322</v>
      </c>
      <c r="E536" s="1100" t="s">
        <v>1708</v>
      </c>
      <c r="F536" s="1100" t="s">
        <v>2377</v>
      </c>
      <c r="G536" s="1099" t="s">
        <v>2386</v>
      </c>
      <c r="J536" s="1132" t="str">
        <f t="shared" si="18"/>
        <v>No Match</v>
      </c>
      <c r="L536" s="1099" t="s">
        <v>1708</v>
      </c>
      <c r="M536" s="1099" t="s">
        <v>1709</v>
      </c>
      <c r="N536" s="1100" t="s">
        <v>2377</v>
      </c>
      <c r="O536" s="1142"/>
      <c r="P536" s="1143"/>
      <c r="Q536" s="1144"/>
      <c r="R536" s="1100" t="s">
        <v>2162</v>
      </c>
      <c r="S536" s="1184">
        <f t="shared" si="19"/>
        <v>0</v>
      </c>
      <c r="T536" s="1138">
        <f>-'Form 2D'!D19</f>
        <v>0</v>
      </c>
    </row>
    <row r="537" spans="1:20">
      <c r="A537" s="1099" t="s">
        <v>2387</v>
      </c>
      <c r="B537" s="1099">
        <v>197320</v>
      </c>
      <c r="C537" s="1132">
        <v>197306</v>
      </c>
      <c r="D537" s="1132" t="s">
        <v>2326</v>
      </c>
      <c r="E537" s="1100" t="s">
        <v>1708</v>
      </c>
      <c r="F537" s="1100" t="s">
        <v>2303</v>
      </c>
      <c r="G537" s="1099" t="s">
        <v>2388</v>
      </c>
      <c r="J537" s="1132" t="str">
        <f t="shared" si="18"/>
        <v>No Match</v>
      </c>
      <c r="L537" s="1099" t="s">
        <v>1708</v>
      </c>
      <c r="M537" s="1099" t="s">
        <v>1709</v>
      </c>
      <c r="N537" s="1100" t="s">
        <v>2303</v>
      </c>
      <c r="O537" s="1142"/>
      <c r="P537" s="1143"/>
      <c r="Q537" s="1144"/>
      <c r="R537" s="1100" t="s">
        <v>2162</v>
      </c>
      <c r="S537" s="1184">
        <f t="shared" si="19"/>
        <v>0</v>
      </c>
      <c r="T537" s="1138">
        <f>-'Form 2D'!D20</f>
        <v>0</v>
      </c>
    </row>
    <row r="538" spans="1:20">
      <c r="A538" s="1099" t="s">
        <v>2389</v>
      </c>
      <c r="B538" s="1099">
        <v>197325</v>
      </c>
      <c r="C538" s="1170" t="s">
        <v>2143</v>
      </c>
      <c r="D538" s="1146"/>
      <c r="E538" s="1139" t="s">
        <v>1708</v>
      </c>
      <c r="F538" s="1139" t="s">
        <v>2306</v>
      </c>
      <c r="G538" s="1132" t="s">
        <v>2390</v>
      </c>
      <c r="J538" s="1132" t="str">
        <f t="shared" si="18"/>
        <v>No Match</v>
      </c>
      <c r="L538" s="1132" t="s">
        <v>1708</v>
      </c>
      <c r="M538" s="1132" t="s">
        <v>1709</v>
      </c>
      <c r="N538" s="1139" t="s">
        <v>2306</v>
      </c>
      <c r="O538" s="1142"/>
      <c r="P538" s="1143"/>
      <c r="Q538" s="1144"/>
      <c r="R538" s="1100" t="s">
        <v>2162</v>
      </c>
      <c r="S538" s="1184">
        <f t="shared" si="19"/>
        <v>0</v>
      </c>
      <c r="T538" s="1138">
        <f>-'Form 2D'!D21</f>
        <v>0</v>
      </c>
    </row>
    <row r="539" spans="1:20">
      <c r="A539" s="1099" t="s">
        <v>2391</v>
      </c>
      <c r="B539" s="1099">
        <v>197500</v>
      </c>
      <c r="C539" s="1142"/>
      <c r="D539" s="1142"/>
      <c r="E539" s="1139" t="s">
        <v>1710</v>
      </c>
      <c r="F539" s="1139" t="s">
        <v>2292</v>
      </c>
      <c r="G539" s="1132" t="s">
        <v>2392</v>
      </c>
      <c r="J539" s="1132" t="str">
        <f t="shared" si="18"/>
        <v>No Match</v>
      </c>
      <c r="L539" s="1132" t="s">
        <v>1710</v>
      </c>
      <c r="M539" s="1132" t="s">
        <v>1711</v>
      </c>
      <c r="N539" s="1139" t="s">
        <v>2292</v>
      </c>
      <c r="O539" s="1142"/>
      <c r="P539" s="1143"/>
      <c r="Q539" s="1144"/>
      <c r="R539" s="1100" t="s">
        <v>2162</v>
      </c>
      <c r="S539" s="1184">
        <f t="shared" si="19"/>
        <v>-14589700</v>
      </c>
      <c r="T539" s="1138">
        <f>-'Form 2D'!E18</f>
        <v>-14589.7</v>
      </c>
    </row>
    <row r="540" spans="1:20">
      <c r="A540" s="1099" t="s">
        <v>2393</v>
      </c>
      <c r="B540" s="1099">
        <v>197515</v>
      </c>
      <c r="C540" s="1132">
        <v>197505</v>
      </c>
      <c r="D540" s="1132" t="s">
        <v>2333</v>
      </c>
      <c r="E540" s="1139" t="s">
        <v>1710</v>
      </c>
      <c r="F540" s="1139" t="s">
        <v>2377</v>
      </c>
      <c r="G540" s="1132" t="s">
        <v>2394</v>
      </c>
      <c r="J540" s="1132" t="str">
        <f t="shared" si="18"/>
        <v>No Match</v>
      </c>
      <c r="L540" s="1132" t="s">
        <v>1710</v>
      </c>
      <c r="M540" s="1132" t="s">
        <v>1711</v>
      </c>
      <c r="N540" s="1139" t="s">
        <v>2377</v>
      </c>
      <c r="O540" s="1142"/>
      <c r="P540" s="1143"/>
      <c r="Q540" s="1144"/>
      <c r="R540" s="1100" t="s">
        <v>2162</v>
      </c>
      <c r="S540" s="1184">
        <f t="shared" si="19"/>
        <v>0</v>
      </c>
      <c r="T540" s="1138">
        <f>-'Form 2D'!E19</f>
        <v>0</v>
      </c>
    </row>
    <row r="541" spans="1:20">
      <c r="A541" s="1099" t="s">
        <v>2395</v>
      </c>
      <c r="B541" s="1099">
        <v>197520</v>
      </c>
      <c r="C541" s="1132">
        <v>197506</v>
      </c>
      <c r="D541" s="1132" t="s">
        <v>2337</v>
      </c>
      <c r="E541" s="1139" t="s">
        <v>1710</v>
      </c>
      <c r="F541" s="1139" t="s">
        <v>2303</v>
      </c>
      <c r="G541" s="1132" t="s">
        <v>2396</v>
      </c>
      <c r="J541" s="1132" t="str">
        <f t="shared" si="18"/>
        <v>No Match</v>
      </c>
      <c r="L541" s="1132" t="s">
        <v>1710</v>
      </c>
      <c r="M541" s="1132" t="s">
        <v>1711</v>
      </c>
      <c r="N541" s="1139" t="s">
        <v>2303</v>
      </c>
      <c r="O541" s="1142"/>
      <c r="P541" s="1143"/>
      <c r="Q541" s="1144"/>
      <c r="R541" s="1100" t="s">
        <v>2162</v>
      </c>
      <c r="S541" s="1184">
        <f t="shared" si="19"/>
        <v>32255.409999999996</v>
      </c>
      <c r="T541" s="1138">
        <f>-'Form 2D'!E20</f>
        <v>32.255409999999998</v>
      </c>
    </row>
    <row r="542" spans="1:20">
      <c r="A542" s="1099" t="s">
        <v>2397</v>
      </c>
      <c r="B542" s="1099">
        <v>197525</v>
      </c>
      <c r="C542" s="1132">
        <v>197505</v>
      </c>
      <c r="D542" s="1132" t="s">
        <v>2333</v>
      </c>
      <c r="E542" s="1139" t="s">
        <v>1710</v>
      </c>
      <c r="F542" s="1139" t="s">
        <v>2306</v>
      </c>
      <c r="G542" s="1132" t="s">
        <v>2398</v>
      </c>
      <c r="J542" s="1132" t="str">
        <f t="shared" si="18"/>
        <v>No Match</v>
      </c>
      <c r="L542" s="1132" t="s">
        <v>1710</v>
      </c>
      <c r="M542" s="1132" t="s">
        <v>1711</v>
      </c>
      <c r="N542" s="1139" t="s">
        <v>2306</v>
      </c>
      <c r="O542" s="1142"/>
      <c r="P542" s="1143"/>
      <c r="Q542" s="1144"/>
      <c r="R542" s="1100" t="s">
        <v>2162</v>
      </c>
      <c r="S542" s="1184">
        <f t="shared" si="19"/>
        <v>0</v>
      </c>
      <c r="T542" s="1138">
        <f>-'Form 2D'!E21</f>
        <v>0</v>
      </c>
    </row>
    <row r="543" spans="1:20">
      <c r="A543" s="1099" t="s">
        <v>2399</v>
      </c>
      <c r="B543" s="1099">
        <v>197610</v>
      </c>
      <c r="C543" s="1142"/>
      <c r="D543" s="1142"/>
      <c r="E543" s="1139" t="s">
        <v>1712</v>
      </c>
      <c r="F543" s="1139" t="s">
        <v>2292</v>
      </c>
      <c r="G543" s="1132" t="s">
        <v>2400</v>
      </c>
      <c r="J543" s="1132" t="str">
        <f t="shared" si="18"/>
        <v>No Match</v>
      </c>
      <c r="L543" s="1132" t="s">
        <v>1712</v>
      </c>
      <c r="M543" s="1132" t="s">
        <v>1713</v>
      </c>
      <c r="N543" s="1139" t="s">
        <v>2292</v>
      </c>
      <c r="O543" s="1142"/>
      <c r="P543" s="1143"/>
      <c r="Q543" s="1144"/>
      <c r="R543" s="1100" t="s">
        <v>2162</v>
      </c>
      <c r="S543" s="1184">
        <f t="shared" si="19"/>
        <v>-335991126.94999987</v>
      </c>
      <c r="T543" s="1138">
        <f>-'Form 2D'!F18</f>
        <v>-335991.12694999989</v>
      </c>
    </row>
    <row r="544" spans="1:20">
      <c r="A544" s="1099" t="s">
        <v>2401</v>
      </c>
      <c r="B544" s="1099">
        <v>197615</v>
      </c>
      <c r="C544" s="1132">
        <v>197605</v>
      </c>
      <c r="D544" s="1132" t="s">
        <v>2344</v>
      </c>
      <c r="E544" s="1139" t="s">
        <v>1712</v>
      </c>
      <c r="F544" s="1139" t="s">
        <v>2377</v>
      </c>
      <c r="G544" s="1132" t="s">
        <v>2402</v>
      </c>
      <c r="J544" s="1132" t="str">
        <f t="shared" si="18"/>
        <v>No Match</v>
      </c>
      <c r="L544" s="1132" t="s">
        <v>1712</v>
      </c>
      <c r="M544" s="1132" t="s">
        <v>1713</v>
      </c>
      <c r="N544" s="1139" t="s">
        <v>2377</v>
      </c>
      <c r="O544" s="1142"/>
      <c r="P544" s="1143"/>
      <c r="Q544" s="1144"/>
      <c r="R544" s="1100" t="s">
        <v>2162</v>
      </c>
      <c r="S544" s="1184">
        <f t="shared" si="19"/>
        <v>-19242328.259999994</v>
      </c>
      <c r="T544" s="1138">
        <f>-'Form 2D'!F19</f>
        <v>-19242.328259999995</v>
      </c>
    </row>
    <row r="545" spans="1:23">
      <c r="A545" s="1099" t="s">
        <v>2403</v>
      </c>
      <c r="B545" s="1099">
        <v>197620</v>
      </c>
      <c r="C545" s="1132">
        <v>197606</v>
      </c>
      <c r="D545" s="1132" t="s">
        <v>2348</v>
      </c>
      <c r="E545" s="1139" t="s">
        <v>1712</v>
      </c>
      <c r="F545" s="1139" t="s">
        <v>2303</v>
      </c>
      <c r="G545" s="1132" t="s">
        <v>2404</v>
      </c>
      <c r="J545" s="1132" t="str">
        <f t="shared" si="18"/>
        <v>No Match</v>
      </c>
      <c r="L545" s="1132" t="s">
        <v>1712</v>
      </c>
      <c r="M545" s="1132" t="s">
        <v>1713</v>
      </c>
      <c r="N545" s="1139" t="s">
        <v>2303</v>
      </c>
      <c r="O545" s="1142"/>
      <c r="P545" s="1143"/>
      <c r="Q545" s="1144"/>
      <c r="R545" s="1100" t="s">
        <v>2162</v>
      </c>
      <c r="S545" s="1184">
        <f t="shared" si="19"/>
        <v>0</v>
      </c>
      <c r="T545" s="1138">
        <f>-'Form 2D'!F20</f>
        <v>0</v>
      </c>
    </row>
    <row r="546" spans="1:23">
      <c r="A546" s="1099" t="s">
        <v>2405</v>
      </c>
      <c r="B546" s="1099">
        <v>197625</v>
      </c>
      <c r="C546" s="1132">
        <v>197605</v>
      </c>
      <c r="D546" s="1132" t="s">
        <v>2344</v>
      </c>
      <c r="E546" s="1139" t="s">
        <v>1712</v>
      </c>
      <c r="F546" s="1139" t="s">
        <v>2306</v>
      </c>
      <c r="G546" s="1132" t="s">
        <v>2406</v>
      </c>
      <c r="J546" s="1132" t="str">
        <f t="shared" si="18"/>
        <v>No Match</v>
      </c>
      <c r="L546" s="1132" t="s">
        <v>1712</v>
      </c>
      <c r="M546" s="1132" t="s">
        <v>1713</v>
      </c>
      <c r="N546" s="1139" t="s">
        <v>2306</v>
      </c>
      <c r="O546" s="1142"/>
      <c r="P546" s="1143"/>
      <c r="Q546" s="1144"/>
      <c r="R546" s="1100" t="s">
        <v>2162</v>
      </c>
      <c r="S546" s="1184">
        <f t="shared" si="19"/>
        <v>0</v>
      </c>
      <c r="T546" s="1138">
        <f>-'Form 2D'!F21</f>
        <v>0</v>
      </c>
    </row>
    <row r="547" spans="1:23">
      <c r="A547" s="1099" t="s">
        <v>2407</v>
      </c>
      <c r="B547" s="1099">
        <v>197250</v>
      </c>
      <c r="C547" s="1142"/>
      <c r="D547" s="1142"/>
      <c r="E547" s="1139" t="s">
        <v>1714</v>
      </c>
      <c r="F547" s="1139" t="s">
        <v>2292</v>
      </c>
      <c r="G547" s="1132" t="s">
        <v>2408</v>
      </c>
      <c r="J547" s="1132" t="str">
        <f t="shared" si="18"/>
        <v>No Match</v>
      </c>
      <c r="L547" s="1132" t="s">
        <v>1714</v>
      </c>
      <c r="M547" s="1132" t="s">
        <v>2409</v>
      </c>
      <c r="N547" s="1139" t="s">
        <v>2292</v>
      </c>
      <c r="O547" s="1142"/>
      <c r="P547" s="1143"/>
      <c r="Q547" s="1144"/>
      <c r="R547" s="1100" t="s">
        <v>2162</v>
      </c>
      <c r="S547" s="1184">
        <f t="shared" si="19"/>
        <v>0</v>
      </c>
      <c r="T547" s="1138">
        <f>-'Form 2D'!G18</f>
        <v>0</v>
      </c>
    </row>
    <row r="548" spans="1:23">
      <c r="A548" s="1099" t="s">
        <v>2410</v>
      </c>
      <c r="B548" s="1099">
        <v>197255</v>
      </c>
      <c r="C548" s="1170" t="s">
        <v>2355</v>
      </c>
      <c r="D548" s="1146"/>
      <c r="E548" s="1139" t="s">
        <v>1714</v>
      </c>
      <c r="F548" s="1139" t="s">
        <v>2377</v>
      </c>
      <c r="G548" s="1132" t="s">
        <v>2411</v>
      </c>
      <c r="J548" s="1132" t="str">
        <f t="shared" si="18"/>
        <v>No Match</v>
      </c>
      <c r="L548" s="1132" t="s">
        <v>1714</v>
      </c>
      <c r="M548" s="1132" t="s">
        <v>2409</v>
      </c>
      <c r="N548" s="1139" t="s">
        <v>2377</v>
      </c>
      <c r="O548" s="1142"/>
      <c r="P548" s="1143"/>
      <c r="Q548" s="1144"/>
      <c r="R548" s="1100" t="s">
        <v>2162</v>
      </c>
      <c r="S548" s="1184">
        <f t="shared" si="19"/>
        <v>0</v>
      </c>
      <c r="T548" s="1138">
        <f>-'Form 2D'!G19</f>
        <v>0</v>
      </c>
    </row>
    <row r="549" spans="1:23">
      <c r="A549" s="1099" t="s">
        <v>2412</v>
      </c>
      <c r="B549" s="1099">
        <v>197260</v>
      </c>
      <c r="C549" s="1146"/>
      <c r="D549" s="1146"/>
      <c r="E549" s="1139" t="s">
        <v>1714</v>
      </c>
      <c r="F549" s="1139" t="s">
        <v>2303</v>
      </c>
      <c r="G549" s="1132" t="s">
        <v>2413</v>
      </c>
      <c r="J549" s="1132" t="str">
        <f t="shared" si="18"/>
        <v>No Match</v>
      </c>
      <c r="L549" s="1132" t="s">
        <v>1714</v>
      </c>
      <c r="M549" s="1132" t="s">
        <v>2409</v>
      </c>
      <c r="N549" s="1139" t="s">
        <v>2303</v>
      </c>
      <c r="O549" s="1142"/>
      <c r="P549" s="1143"/>
      <c r="Q549" s="1144"/>
      <c r="R549" s="1100" t="s">
        <v>2162</v>
      </c>
      <c r="S549" s="1184">
        <f t="shared" si="19"/>
        <v>0</v>
      </c>
      <c r="T549" s="1138">
        <f>-'Form 2D'!G20</f>
        <v>0</v>
      </c>
    </row>
    <row r="550" spans="1:23">
      <c r="A550" s="1099" t="s">
        <v>2414</v>
      </c>
      <c r="B550" s="1099">
        <v>197265</v>
      </c>
      <c r="C550" s="1146"/>
      <c r="D550" s="1146"/>
      <c r="E550" s="1139" t="s">
        <v>1714</v>
      </c>
      <c r="F550" s="1139" t="s">
        <v>2306</v>
      </c>
      <c r="G550" s="1132" t="s">
        <v>2415</v>
      </c>
      <c r="J550" s="1132" t="str">
        <f t="shared" si="18"/>
        <v>No Match</v>
      </c>
      <c r="L550" s="1132" t="s">
        <v>1714</v>
      </c>
      <c r="M550" s="1132" t="s">
        <v>2409</v>
      </c>
      <c r="N550" s="1100" t="s">
        <v>2306</v>
      </c>
      <c r="O550" s="1142"/>
      <c r="P550" s="1143"/>
      <c r="Q550" s="1144"/>
      <c r="R550" s="1100" t="s">
        <v>2162</v>
      </c>
      <c r="S550" s="1184">
        <f t="shared" si="19"/>
        <v>0</v>
      </c>
      <c r="T550" s="1138">
        <f>-'Form 2D'!G21</f>
        <v>0</v>
      </c>
    </row>
    <row r="551" spans="1:23">
      <c r="A551" s="1099" t="s">
        <v>2416</v>
      </c>
      <c r="B551" s="1099">
        <v>197905</v>
      </c>
      <c r="C551" s="1142"/>
      <c r="D551" s="1142"/>
      <c r="E551" s="1100" t="s">
        <v>1716</v>
      </c>
      <c r="F551" s="1100" t="s">
        <v>2292</v>
      </c>
      <c r="G551" s="1099" t="s">
        <v>2417</v>
      </c>
      <c r="J551" s="1132" t="str">
        <f t="shared" si="18"/>
        <v>No Match</v>
      </c>
      <c r="L551" s="1099" t="s">
        <v>1716</v>
      </c>
      <c r="M551" s="1099" t="s">
        <v>2418</v>
      </c>
      <c r="N551" s="1100" t="s">
        <v>2292</v>
      </c>
      <c r="O551" s="1142"/>
      <c r="P551" s="1143"/>
      <c r="Q551" s="1144"/>
      <c r="R551" s="1100" t="s">
        <v>2162</v>
      </c>
      <c r="S551" s="1184">
        <f t="shared" si="19"/>
        <v>0</v>
      </c>
      <c r="T551" s="1138">
        <f>-'Form 2D'!H18</f>
        <v>0</v>
      </c>
    </row>
    <row r="552" spans="1:23">
      <c r="A552" s="1099" t="s">
        <v>2419</v>
      </c>
      <c r="B552" s="1099">
        <v>197915</v>
      </c>
      <c r="C552" s="1132">
        <v>197905</v>
      </c>
      <c r="D552" s="1132" t="s">
        <v>2366</v>
      </c>
      <c r="E552" s="1100" t="s">
        <v>1716</v>
      </c>
      <c r="F552" s="1100" t="s">
        <v>2377</v>
      </c>
      <c r="G552" s="1099" t="s">
        <v>2420</v>
      </c>
      <c r="J552" s="1132" t="str">
        <f t="shared" si="18"/>
        <v>No Match</v>
      </c>
      <c r="L552" s="1099" t="s">
        <v>1716</v>
      </c>
      <c r="M552" s="1099" t="s">
        <v>2418</v>
      </c>
      <c r="N552" s="1100" t="s">
        <v>2377</v>
      </c>
      <c r="O552" s="1142"/>
      <c r="P552" s="1143"/>
      <c r="Q552" s="1144"/>
      <c r="R552" s="1100" t="s">
        <v>2162</v>
      </c>
      <c r="S552" s="1184">
        <f t="shared" si="19"/>
        <v>0</v>
      </c>
      <c r="T552" s="1138">
        <f>-'Form 2D'!H19</f>
        <v>0</v>
      </c>
    </row>
    <row r="553" spans="1:23">
      <c r="A553" s="1099" t="s">
        <v>2421</v>
      </c>
      <c r="B553" s="1099">
        <v>197920</v>
      </c>
      <c r="C553" s="1132">
        <v>197906</v>
      </c>
      <c r="D553" s="1132" t="s">
        <v>2422</v>
      </c>
      <c r="E553" s="1100" t="s">
        <v>1716</v>
      </c>
      <c r="F553" s="1100" t="s">
        <v>2303</v>
      </c>
      <c r="G553" s="1099" t="s">
        <v>2423</v>
      </c>
      <c r="J553" s="1132" t="str">
        <f t="shared" si="18"/>
        <v>No Match</v>
      </c>
      <c r="L553" s="1099" t="s">
        <v>1716</v>
      </c>
      <c r="M553" s="1099" t="s">
        <v>2418</v>
      </c>
      <c r="N553" s="1100" t="s">
        <v>2303</v>
      </c>
      <c r="O553" s="1142"/>
      <c r="P553" s="1143"/>
      <c r="Q553" s="1144"/>
      <c r="R553" s="1100" t="s">
        <v>2162</v>
      </c>
      <c r="S553" s="1184">
        <f t="shared" si="19"/>
        <v>0</v>
      </c>
      <c r="T553" s="1138">
        <f>-'Form 2D'!H20</f>
        <v>0</v>
      </c>
    </row>
    <row r="554" spans="1:23">
      <c r="A554" s="1099" t="s">
        <v>2424</v>
      </c>
      <c r="B554" s="1099">
        <v>197925</v>
      </c>
      <c r="C554" s="1132">
        <v>197905</v>
      </c>
      <c r="D554" s="1132" t="s">
        <v>2366</v>
      </c>
      <c r="E554" s="1100" t="s">
        <v>1716</v>
      </c>
      <c r="F554" s="1100" t="s">
        <v>2306</v>
      </c>
      <c r="G554" s="1099" t="s">
        <v>2425</v>
      </c>
      <c r="J554" s="1132" t="str">
        <f t="shared" si="18"/>
        <v>No Match</v>
      </c>
      <c r="L554" s="1099" t="s">
        <v>1716</v>
      </c>
      <c r="M554" s="1099" t="s">
        <v>2418</v>
      </c>
      <c r="N554" s="1100" t="s">
        <v>2306</v>
      </c>
      <c r="O554" s="1142"/>
      <c r="P554" s="1143"/>
      <c r="Q554" s="1144"/>
      <c r="R554" s="1100" t="s">
        <v>2162</v>
      </c>
      <c r="S554" s="1184">
        <f t="shared" si="19"/>
        <v>0</v>
      </c>
      <c r="T554" s="1138">
        <f>-'Form 2D'!H21</f>
        <v>0</v>
      </c>
    </row>
    <row r="555" spans="1:23">
      <c r="A555" s="1186" t="s">
        <v>2426</v>
      </c>
      <c r="B555" s="1186"/>
      <c r="C555" s="1186"/>
      <c r="D555" s="1186"/>
      <c r="E555" s="1187"/>
      <c r="F555" s="1187"/>
      <c r="G555" s="1186"/>
      <c r="H555" s="1188"/>
      <c r="I555" s="1186"/>
      <c r="J555" s="1186"/>
      <c r="K555" s="1186"/>
      <c r="L555" s="1189" t="s">
        <v>1252</v>
      </c>
      <c r="M555" s="1186"/>
      <c r="N555" s="1109"/>
      <c r="O555" s="1190"/>
      <c r="P555" s="1191"/>
      <c r="Q555" s="1187"/>
      <c r="R555" s="1192"/>
      <c r="S555" s="1193">
        <f>SUM(S556:S890)</f>
        <v>1990575064.3299999</v>
      </c>
      <c r="T555" s="1193">
        <f>SUM(T556:T890)</f>
        <v>1990575.06433</v>
      </c>
      <c r="V555" t="b">
        <f>T555='Form 2E'!C43</f>
        <v>0</v>
      </c>
      <c r="W555" s="1162"/>
    </row>
    <row r="556" spans="1:23">
      <c r="A556" s="1099" t="s">
        <v>2427</v>
      </c>
      <c r="B556" s="1099">
        <v>228040</v>
      </c>
      <c r="C556" s="1132">
        <v>221105</v>
      </c>
      <c r="D556" s="1132" t="s">
        <v>2428</v>
      </c>
      <c r="E556" s="1100">
        <v>200999</v>
      </c>
      <c r="G556" s="1099" t="s">
        <v>1534</v>
      </c>
      <c r="H556" s="1101">
        <v>200110</v>
      </c>
      <c r="I556" s="1102" t="s">
        <v>1519</v>
      </c>
      <c r="J556" s="1132" t="str">
        <f t="shared" si="18"/>
        <v>No Match</v>
      </c>
      <c r="K556" s="1102">
        <v>1</v>
      </c>
      <c r="L556" s="1140">
        <v>200110</v>
      </c>
      <c r="M556" s="1102" t="s">
        <v>1519</v>
      </c>
      <c r="O556" s="1142"/>
      <c r="P556" s="1143"/>
      <c r="Q556" s="1144"/>
      <c r="R556" s="1100" t="s">
        <v>2429</v>
      </c>
      <c r="S556" s="1184">
        <f t="shared" si="19"/>
        <v>0</v>
      </c>
      <c r="T556" s="1181">
        <f>+'Form 2E'!C13</f>
        <v>0</v>
      </c>
    </row>
    <row r="557" spans="1:23">
      <c r="A557" s="1099" t="s">
        <v>2430</v>
      </c>
      <c r="B557" s="1099" t="s">
        <v>2431</v>
      </c>
      <c r="C557" s="1170" t="s">
        <v>2143</v>
      </c>
      <c r="D557" s="1146"/>
      <c r="E557" s="1147"/>
      <c r="F557" s="1147"/>
      <c r="G557" s="1146"/>
      <c r="H557" s="1101" t="s">
        <v>2432</v>
      </c>
      <c r="I557" s="1102" t="s">
        <v>1521</v>
      </c>
      <c r="J557" s="1132" t="str">
        <f t="shared" si="18"/>
        <v>No Match</v>
      </c>
      <c r="K557" s="1102">
        <v>1</v>
      </c>
      <c r="L557" s="1102" t="s">
        <v>1520</v>
      </c>
      <c r="M557" s="1102" t="s">
        <v>2433</v>
      </c>
      <c r="O557" s="1099">
        <f>+'Form 2E'!A52</f>
        <v>0</v>
      </c>
      <c r="P557" s="1136" t="e">
        <f>VLOOKUP($O557,ICP!$A:$B,2,FALSE)</f>
        <v>#N/A</v>
      </c>
      <c r="R557" s="1100" t="s">
        <v>2434</v>
      </c>
      <c r="S557" s="1184">
        <f t="shared" si="19"/>
        <v>0</v>
      </c>
      <c r="T557" s="1181">
        <f>+'Form 2E'!E52</f>
        <v>0</v>
      </c>
    </row>
    <row r="558" spans="1:23">
      <c r="A558" s="1099" t="s">
        <v>2430</v>
      </c>
      <c r="B558" s="1099" t="s">
        <v>2431</v>
      </c>
      <c r="C558" s="1146"/>
      <c r="D558" s="1146"/>
      <c r="E558" s="1147"/>
      <c r="F558" s="1147"/>
      <c r="G558" s="1146"/>
      <c r="H558" s="1101" t="s">
        <v>2432</v>
      </c>
      <c r="I558" s="1102" t="s">
        <v>1521</v>
      </c>
      <c r="J558" s="1132" t="str">
        <f t="shared" si="18"/>
        <v>No Match</v>
      </c>
      <c r="K558" s="1102">
        <v>1</v>
      </c>
      <c r="L558" s="1102" t="s">
        <v>1520</v>
      </c>
      <c r="M558" s="1102" t="s">
        <v>2433</v>
      </c>
      <c r="O558" s="1099" t="str">
        <f>+'Form 2E'!A53</f>
        <v>AG209_Ontario Electricity Financial Corporation</v>
      </c>
      <c r="P558" s="1136" t="str">
        <f>VLOOKUP($O558,ICP!$A:$B,2,FALSE)</f>
        <v>209</v>
      </c>
      <c r="R558" s="1100" t="s">
        <v>2434</v>
      </c>
      <c r="S558" s="1184">
        <f t="shared" si="19"/>
        <v>0</v>
      </c>
      <c r="T558" s="1181">
        <f>+'Form 2E'!E53</f>
        <v>0</v>
      </c>
    </row>
    <row r="559" spans="1:23">
      <c r="A559" s="1099" t="s">
        <v>2430</v>
      </c>
      <c r="B559" s="1099" t="s">
        <v>2431</v>
      </c>
      <c r="C559" s="1146"/>
      <c r="D559" s="1146"/>
      <c r="E559" s="1147"/>
      <c r="F559" s="1147"/>
      <c r="G559" s="1146"/>
      <c r="H559" s="1101" t="s">
        <v>2432</v>
      </c>
      <c r="I559" s="1102" t="s">
        <v>1521</v>
      </c>
      <c r="J559" s="1132" t="str">
        <f t="shared" si="18"/>
        <v>No Match</v>
      </c>
      <c r="K559" s="1102">
        <v>1</v>
      </c>
      <c r="L559" s="1102" t="s">
        <v>1520</v>
      </c>
      <c r="M559" s="1102" t="s">
        <v>2433</v>
      </c>
      <c r="O559" s="1099">
        <f>+'Form 2E'!A54</f>
        <v>0</v>
      </c>
      <c r="P559" s="1136" t="e">
        <f>VLOOKUP($O559,ICP!$A:$B,2,FALSE)</f>
        <v>#N/A</v>
      </c>
      <c r="R559" s="1100" t="s">
        <v>2434</v>
      </c>
      <c r="S559" s="1184">
        <f t="shared" si="19"/>
        <v>0</v>
      </c>
      <c r="T559" s="1181">
        <f>+'Form 2E'!E54</f>
        <v>0</v>
      </c>
    </row>
    <row r="560" spans="1:23">
      <c r="A560" s="1099" t="s">
        <v>2430</v>
      </c>
      <c r="B560" s="1099" t="s">
        <v>2431</v>
      </c>
      <c r="C560" s="1146"/>
      <c r="D560" s="1146"/>
      <c r="E560" s="1147"/>
      <c r="F560" s="1147"/>
      <c r="G560" s="1146"/>
      <c r="H560" s="1101" t="s">
        <v>2432</v>
      </c>
      <c r="I560" s="1102" t="s">
        <v>1521</v>
      </c>
      <c r="J560" s="1132" t="str">
        <f t="shared" si="18"/>
        <v>No Match</v>
      </c>
      <c r="K560" s="1102">
        <v>1</v>
      </c>
      <c r="L560" s="1102" t="s">
        <v>1520</v>
      </c>
      <c r="M560" s="1102" t="s">
        <v>2433</v>
      </c>
      <c r="O560" s="1099">
        <f>+'Form 2E'!A55</f>
        <v>0</v>
      </c>
      <c r="P560" s="1136" t="e">
        <f>VLOOKUP($O560,ICP!$A:$B,2,FALSE)</f>
        <v>#N/A</v>
      </c>
      <c r="R560" s="1100" t="s">
        <v>2434</v>
      </c>
      <c r="S560" s="1184">
        <f t="shared" si="19"/>
        <v>0</v>
      </c>
      <c r="T560" s="1181">
        <f>+'Form 2E'!E55</f>
        <v>0</v>
      </c>
    </row>
    <row r="561" spans="1:20">
      <c r="A561" s="1099" t="s">
        <v>2430</v>
      </c>
      <c r="B561" s="1099" t="s">
        <v>2431</v>
      </c>
      <c r="C561" s="1146"/>
      <c r="D561" s="1146"/>
      <c r="E561" s="1147"/>
      <c r="F561" s="1147"/>
      <c r="G561" s="1146"/>
      <c r="H561" s="1101" t="s">
        <v>2432</v>
      </c>
      <c r="I561" s="1102" t="s">
        <v>1521</v>
      </c>
      <c r="J561" s="1132" t="str">
        <f t="shared" si="18"/>
        <v>No Match</v>
      </c>
      <c r="K561" s="1102">
        <v>1</v>
      </c>
      <c r="L561" s="1102" t="s">
        <v>1520</v>
      </c>
      <c r="M561" s="1102" t="s">
        <v>2433</v>
      </c>
      <c r="O561" s="1099">
        <f>+'Form 2E'!A56</f>
        <v>0</v>
      </c>
      <c r="P561" s="1136" t="e">
        <f>VLOOKUP($O561,ICP!$A:$B,2,FALSE)</f>
        <v>#N/A</v>
      </c>
      <c r="R561" s="1100" t="s">
        <v>2434</v>
      </c>
      <c r="S561" s="1184">
        <f t="shared" si="19"/>
        <v>0</v>
      </c>
      <c r="T561" s="1181">
        <f>+'Form 2E'!E56</f>
        <v>0</v>
      </c>
    </row>
    <row r="562" spans="1:20">
      <c r="A562" s="1099" t="s">
        <v>2430</v>
      </c>
      <c r="B562" s="1099" t="s">
        <v>2431</v>
      </c>
      <c r="C562" s="1146"/>
      <c r="D562" s="1146"/>
      <c r="E562" s="1147"/>
      <c r="F562" s="1147"/>
      <c r="G562" s="1146"/>
      <c r="H562" s="1101" t="s">
        <v>2432</v>
      </c>
      <c r="I562" s="1102" t="s">
        <v>1521</v>
      </c>
      <c r="J562" s="1132" t="str">
        <f t="shared" si="18"/>
        <v>No Match</v>
      </c>
      <c r="K562" s="1102">
        <v>1</v>
      </c>
      <c r="L562" s="1102" t="s">
        <v>1520</v>
      </c>
      <c r="M562" s="1102" t="s">
        <v>2433</v>
      </c>
      <c r="O562" s="1099">
        <f>+'Form 2E'!A57</f>
        <v>0</v>
      </c>
      <c r="P562" s="1136" t="e">
        <f>VLOOKUP($O562,ICP!$A:$B,2,FALSE)</f>
        <v>#N/A</v>
      </c>
      <c r="R562" s="1100" t="s">
        <v>2434</v>
      </c>
      <c r="S562" s="1184">
        <f t="shared" si="19"/>
        <v>0</v>
      </c>
      <c r="T562" s="1181">
        <f>+'Form 2E'!E57</f>
        <v>0</v>
      </c>
    </row>
    <row r="563" spans="1:20">
      <c r="A563" s="1099" t="s">
        <v>2430</v>
      </c>
      <c r="B563" s="1099" t="s">
        <v>2431</v>
      </c>
      <c r="C563" s="1146"/>
      <c r="D563" s="1146"/>
      <c r="E563" s="1147"/>
      <c r="F563" s="1147"/>
      <c r="G563" s="1146"/>
      <c r="H563" s="1101" t="s">
        <v>2432</v>
      </c>
      <c r="I563" s="1102" t="s">
        <v>1521</v>
      </c>
      <c r="J563" s="1132" t="str">
        <f t="shared" si="18"/>
        <v>No Match</v>
      </c>
      <c r="K563" s="1102">
        <v>1</v>
      </c>
      <c r="L563" s="1102" t="s">
        <v>1520</v>
      </c>
      <c r="M563" s="1102" t="s">
        <v>2433</v>
      </c>
      <c r="O563" s="1099">
        <f>+'Form 2E'!A58</f>
        <v>0</v>
      </c>
      <c r="P563" s="1136" t="e">
        <f>VLOOKUP($O563,ICP!$A:$B,2,FALSE)</f>
        <v>#N/A</v>
      </c>
      <c r="R563" s="1100" t="s">
        <v>2434</v>
      </c>
      <c r="S563" s="1184">
        <f t="shared" si="19"/>
        <v>0</v>
      </c>
      <c r="T563" s="1181">
        <f>+'Form 2E'!E58</f>
        <v>0</v>
      </c>
    </row>
    <row r="564" spans="1:20">
      <c r="A564" s="1099" t="s">
        <v>2430</v>
      </c>
      <c r="B564" s="1099" t="s">
        <v>2431</v>
      </c>
      <c r="C564" s="1146"/>
      <c r="D564" s="1146"/>
      <c r="E564" s="1147"/>
      <c r="F564" s="1147"/>
      <c r="G564" s="1146"/>
      <c r="H564" s="1101" t="s">
        <v>2432</v>
      </c>
      <c r="I564" s="1102" t="s">
        <v>1521</v>
      </c>
      <c r="J564" s="1132" t="str">
        <f t="shared" si="18"/>
        <v>No Match</v>
      </c>
      <c r="K564" s="1102">
        <v>1</v>
      </c>
      <c r="L564" s="1102" t="s">
        <v>1520</v>
      </c>
      <c r="M564" s="1102" t="s">
        <v>2433</v>
      </c>
      <c r="O564" s="1099">
        <f>+'Form 2E'!A59</f>
        <v>0</v>
      </c>
      <c r="P564" s="1136" t="e">
        <f>VLOOKUP($O564,ICP!$A:$B,2,FALSE)</f>
        <v>#N/A</v>
      </c>
      <c r="R564" s="1100" t="s">
        <v>2434</v>
      </c>
      <c r="S564" s="1184">
        <f t="shared" si="19"/>
        <v>0</v>
      </c>
      <c r="T564" s="1181">
        <f>+'Form 2E'!E59</f>
        <v>0</v>
      </c>
    </row>
    <row r="565" spans="1:20">
      <c r="A565" s="1099" t="s">
        <v>2430</v>
      </c>
      <c r="B565" s="1099" t="s">
        <v>2431</v>
      </c>
      <c r="C565" s="1146"/>
      <c r="D565" s="1146"/>
      <c r="E565" s="1147"/>
      <c r="F565" s="1147"/>
      <c r="G565" s="1146"/>
      <c r="H565" s="1101" t="s">
        <v>2432</v>
      </c>
      <c r="I565" s="1102" t="s">
        <v>1521</v>
      </c>
      <c r="J565" s="1132" t="str">
        <f t="shared" si="18"/>
        <v>No Match</v>
      </c>
      <c r="K565" s="1102">
        <v>1</v>
      </c>
      <c r="L565" s="1102" t="s">
        <v>1520</v>
      </c>
      <c r="M565" s="1102" t="s">
        <v>2433</v>
      </c>
      <c r="O565" s="1099">
        <f>+'Form 2E'!A60</f>
        <v>0</v>
      </c>
      <c r="P565" s="1136" t="e">
        <f>VLOOKUP($O565,ICP!$A:$B,2,FALSE)</f>
        <v>#N/A</v>
      </c>
      <c r="R565" s="1100" t="s">
        <v>2434</v>
      </c>
      <c r="S565" s="1184">
        <f t="shared" si="19"/>
        <v>0</v>
      </c>
      <c r="T565" s="1181">
        <f>+'Form 2E'!E60</f>
        <v>0</v>
      </c>
    </row>
    <row r="566" spans="1:20">
      <c r="A566" s="1099" t="s">
        <v>2430</v>
      </c>
      <c r="B566" s="1099" t="s">
        <v>2431</v>
      </c>
      <c r="C566" s="1146"/>
      <c r="D566" s="1146"/>
      <c r="E566" s="1147"/>
      <c r="F566" s="1147"/>
      <c r="G566" s="1146"/>
      <c r="H566" s="1101" t="s">
        <v>2432</v>
      </c>
      <c r="I566" s="1102" t="s">
        <v>1521</v>
      </c>
      <c r="J566" s="1132" t="str">
        <f t="shared" si="18"/>
        <v>No Match</v>
      </c>
      <c r="K566" s="1102">
        <v>1</v>
      </c>
      <c r="L566" s="1102" t="s">
        <v>1520</v>
      </c>
      <c r="M566" s="1102" t="s">
        <v>2433</v>
      </c>
      <c r="O566" s="1099">
        <f>+'Form 2E'!A61</f>
        <v>0</v>
      </c>
      <c r="P566" s="1136" t="e">
        <f>VLOOKUP($O566,ICP!$A:$B,2,FALSE)</f>
        <v>#N/A</v>
      </c>
      <c r="R566" s="1100" t="s">
        <v>2434</v>
      </c>
      <c r="S566" s="1184">
        <f t="shared" si="19"/>
        <v>0</v>
      </c>
      <c r="T566" s="1181">
        <f>+'Form 2E'!E61</f>
        <v>0</v>
      </c>
    </row>
    <row r="567" spans="1:20">
      <c r="A567" s="1099" t="s">
        <v>2430</v>
      </c>
      <c r="B567" s="1099" t="s">
        <v>2431</v>
      </c>
      <c r="C567" s="1146"/>
      <c r="D567" s="1146"/>
      <c r="E567" s="1147"/>
      <c r="F567" s="1147"/>
      <c r="G567" s="1146"/>
      <c r="H567" s="1101" t="s">
        <v>2432</v>
      </c>
      <c r="I567" s="1102" t="s">
        <v>1521</v>
      </c>
      <c r="J567" s="1132" t="str">
        <f t="shared" si="18"/>
        <v>No Match</v>
      </c>
      <c r="K567" s="1102">
        <v>1</v>
      </c>
      <c r="L567" s="1102" t="s">
        <v>1520</v>
      </c>
      <c r="M567" s="1102" t="s">
        <v>2433</v>
      </c>
      <c r="O567" s="1099">
        <f>+'Form 2E'!A62</f>
        <v>0</v>
      </c>
      <c r="P567" s="1136" t="e">
        <f>VLOOKUP($O567,ICP!$A:$B,2,FALSE)</f>
        <v>#N/A</v>
      </c>
      <c r="R567" s="1100" t="s">
        <v>2434</v>
      </c>
      <c r="S567" s="1184">
        <f t="shared" si="19"/>
        <v>0</v>
      </c>
      <c r="T567" s="1181">
        <f>+'Form 2E'!E62</f>
        <v>0</v>
      </c>
    </row>
    <row r="568" spans="1:20">
      <c r="A568" s="1099" t="s">
        <v>2430</v>
      </c>
      <c r="B568" s="1099" t="s">
        <v>2431</v>
      </c>
      <c r="C568" s="1146"/>
      <c r="D568" s="1146"/>
      <c r="E568" s="1147"/>
      <c r="F568" s="1147"/>
      <c r="G568" s="1146"/>
      <c r="H568" s="1101" t="s">
        <v>2432</v>
      </c>
      <c r="I568" s="1102" t="s">
        <v>1521</v>
      </c>
      <c r="J568" s="1132" t="str">
        <f t="shared" si="18"/>
        <v>No Match</v>
      </c>
      <c r="K568" s="1102">
        <v>1</v>
      </c>
      <c r="L568" s="1102" t="s">
        <v>1520</v>
      </c>
      <c r="M568" s="1102" t="s">
        <v>2433</v>
      </c>
      <c r="O568" s="1099">
        <f>+'Form 2E'!A63</f>
        <v>0</v>
      </c>
      <c r="P568" s="1136" t="e">
        <f>VLOOKUP($O568,ICP!$A:$B,2,FALSE)</f>
        <v>#N/A</v>
      </c>
      <c r="R568" s="1100" t="s">
        <v>2434</v>
      </c>
      <c r="S568" s="1184">
        <f t="shared" si="19"/>
        <v>0</v>
      </c>
      <c r="T568" s="1181">
        <f>+'Form 2E'!E63</f>
        <v>0</v>
      </c>
    </row>
    <row r="569" spans="1:20">
      <c r="A569" s="1099" t="s">
        <v>2430</v>
      </c>
      <c r="B569" s="1099" t="s">
        <v>2431</v>
      </c>
      <c r="C569" s="1146"/>
      <c r="D569" s="1146"/>
      <c r="E569" s="1147"/>
      <c r="F569" s="1147"/>
      <c r="G569" s="1146"/>
      <c r="H569" s="1101" t="s">
        <v>2432</v>
      </c>
      <c r="I569" s="1102" t="s">
        <v>1521</v>
      </c>
      <c r="J569" s="1132" t="str">
        <f t="shared" si="18"/>
        <v>No Match</v>
      </c>
      <c r="K569" s="1102">
        <v>1</v>
      </c>
      <c r="L569" s="1102" t="s">
        <v>1520</v>
      </c>
      <c r="M569" s="1102" t="s">
        <v>2433</v>
      </c>
      <c r="O569" s="1099">
        <f>+'Form 2E'!A64</f>
        <v>0</v>
      </c>
      <c r="P569" s="1136" t="e">
        <f>VLOOKUP($O569,ICP!$A:$B,2,FALSE)</f>
        <v>#N/A</v>
      </c>
      <c r="R569" s="1100" t="s">
        <v>2434</v>
      </c>
      <c r="S569" s="1184">
        <f t="shared" si="19"/>
        <v>0</v>
      </c>
      <c r="T569" s="1181">
        <f>+'Form 2E'!E64</f>
        <v>0</v>
      </c>
    </row>
    <row r="570" spans="1:20">
      <c r="A570" s="1099" t="s">
        <v>2430</v>
      </c>
      <c r="B570" s="1099" t="s">
        <v>2431</v>
      </c>
      <c r="C570" s="1146"/>
      <c r="D570" s="1146"/>
      <c r="E570" s="1147"/>
      <c r="F570" s="1147"/>
      <c r="G570" s="1146"/>
      <c r="H570" s="1101" t="s">
        <v>2432</v>
      </c>
      <c r="I570" s="1102" t="s">
        <v>1521</v>
      </c>
      <c r="J570" s="1132" t="str">
        <f t="shared" si="18"/>
        <v>No Match</v>
      </c>
      <c r="K570" s="1102">
        <v>1</v>
      </c>
      <c r="L570" s="1102" t="s">
        <v>1520</v>
      </c>
      <c r="M570" s="1102" t="s">
        <v>2433</v>
      </c>
      <c r="O570" s="1099">
        <f>+'Form 2E'!A65</f>
        <v>0</v>
      </c>
      <c r="P570" s="1136" t="e">
        <f>VLOOKUP($O570,ICP!$A:$B,2,FALSE)</f>
        <v>#N/A</v>
      </c>
      <c r="R570" s="1100" t="s">
        <v>2434</v>
      </c>
      <c r="S570" s="1184">
        <f t="shared" si="19"/>
        <v>0</v>
      </c>
      <c r="T570" s="1181">
        <f>+'Form 2E'!E65</f>
        <v>0</v>
      </c>
    </row>
    <row r="571" spans="1:20">
      <c r="A571" s="1099" t="s">
        <v>2430</v>
      </c>
      <c r="B571" s="1099" t="s">
        <v>2431</v>
      </c>
      <c r="C571" s="1146"/>
      <c r="D571" s="1146"/>
      <c r="E571" s="1147"/>
      <c r="F571" s="1147"/>
      <c r="G571" s="1146"/>
      <c r="H571" s="1101" t="s">
        <v>2432</v>
      </c>
      <c r="I571" s="1102" t="s">
        <v>1521</v>
      </c>
      <c r="J571" s="1132" t="str">
        <f t="shared" si="18"/>
        <v>No Match</v>
      </c>
      <c r="K571" s="1102">
        <v>1</v>
      </c>
      <c r="L571" s="1102" t="s">
        <v>1520</v>
      </c>
      <c r="M571" s="1102" t="s">
        <v>2433</v>
      </c>
      <c r="O571" s="1099">
        <f>+'Form 2E'!A66</f>
        <v>0</v>
      </c>
      <c r="P571" s="1136" t="e">
        <f>VLOOKUP($O571,ICP!$A:$B,2,FALSE)</f>
        <v>#N/A</v>
      </c>
      <c r="R571" s="1100" t="s">
        <v>2434</v>
      </c>
      <c r="S571" s="1184">
        <f t="shared" si="19"/>
        <v>0</v>
      </c>
      <c r="T571" s="1181">
        <f>+'Form 2E'!E66</f>
        <v>0</v>
      </c>
    </row>
    <row r="572" spans="1:20">
      <c r="A572" s="1099" t="s">
        <v>2430</v>
      </c>
      <c r="B572" s="1099" t="s">
        <v>2431</v>
      </c>
      <c r="C572" s="1146"/>
      <c r="D572" s="1146"/>
      <c r="E572" s="1147"/>
      <c r="F572" s="1147"/>
      <c r="G572" s="1146"/>
      <c r="H572" s="1101" t="s">
        <v>2432</v>
      </c>
      <c r="I572" s="1102" t="s">
        <v>1521</v>
      </c>
      <c r="J572" s="1132" t="str">
        <f t="shared" si="18"/>
        <v>No Match</v>
      </c>
      <c r="K572" s="1102">
        <v>1</v>
      </c>
      <c r="L572" s="1102" t="s">
        <v>1520</v>
      </c>
      <c r="M572" s="1102" t="s">
        <v>2433</v>
      </c>
      <c r="O572" s="1099">
        <f>+'Form 2E'!A67</f>
        <v>0</v>
      </c>
      <c r="P572" s="1136" t="e">
        <f>VLOOKUP($O572,ICP!$A:$B,2,FALSE)</f>
        <v>#N/A</v>
      </c>
      <c r="R572" s="1100" t="s">
        <v>2434</v>
      </c>
      <c r="S572" s="1184">
        <f t="shared" si="19"/>
        <v>0</v>
      </c>
      <c r="T572" s="1181">
        <f>+'Form 2E'!E67</f>
        <v>0</v>
      </c>
    </row>
    <row r="573" spans="1:20">
      <c r="A573" s="1099" t="s">
        <v>2430</v>
      </c>
      <c r="B573" s="1099" t="s">
        <v>2431</v>
      </c>
      <c r="C573" s="1146"/>
      <c r="D573" s="1146"/>
      <c r="E573" s="1147"/>
      <c r="F573" s="1147"/>
      <c r="G573" s="1146"/>
      <c r="H573" s="1101" t="s">
        <v>2432</v>
      </c>
      <c r="I573" s="1102" t="s">
        <v>1521</v>
      </c>
      <c r="J573" s="1132" t="str">
        <f t="shared" si="18"/>
        <v>No Match</v>
      </c>
      <c r="K573" s="1102">
        <v>1</v>
      </c>
      <c r="L573" s="1102" t="s">
        <v>1520</v>
      </c>
      <c r="M573" s="1102" t="s">
        <v>2433</v>
      </c>
      <c r="O573" s="1099">
        <f>+'Form 2E'!A68</f>
        <v>0</v>
      </c>
      <c r="P573" s="1136" t="e">
        <f>VLOOKUP($O573,ICP!$A:$B,2,FALSE)</f>
        <v>#N/A</v>
      </c>
      <c r="R573" s="1100" t="s">
        <v>2434</v>
      </c>
      <c r="S573" s="1184">
        <f t="shared" si="19"/>
        <v>0</v>
      </c>
      <c r="T573" s="1181">
        <f>+'Form 2E'!E68</f>
        <v>0</v>
      </c>
    </row>
    <row r="574" spans="1:20">
      <c r="A574" s="1099" t="s">
        <v>2430</v>
      </c>
      <c r="B574" s="1099" t="s">
        <v>2431</v>
      </c>
      <c r="C574" s="1146"/>
      <c r="D574" s="1146"/>
      <c r="E574" s="1147"/>
      <c r="F574" s="1147"/>
      <c r="G574" s="1146"/>
      <c r="H574" s="1101" t="s">
        <v>2432</v>
      </c>
      <c r="I574" s="1102" t="s">
        <v>1521</v>
      </c>
      <c r="J574" s="1132" t="str">
        <f t="shared" si="18"/>
        <v>No Match</v>
      </c>
      <c r="K574" s="1102">
        <v>1</v>
      </c>
      <c r="L574" s="1102" t="s">
        <v>1520</v>
      </c>
      <c r="M574" s="1102" t="s">
        <v>2433</v>
      </c>
      <c r="O574" s="1099">
        <f>+'Form 2E'!A69</f>
        <v>0</v>
      </c>
      <c r="P574" s="1136" t="e">
        <f>VLOOKUP($O574,ICP!$A:$B,2,FALSE)</f>
        <v>#N/A</v>
      </c>
      <c r="R574" s="1100" t="s">
        <v>2434</v>
      </c>
      <c r="S574" s="1184">
        <f t="shared" si="19"/>
        <v>0</v>
      </c>
      <c r="T574" s="1181">
        <f>+'Form 2E'!E69</f>
        <v>0</v>
      </c>
    </row>
    <row r="575" spans="1:20">
      <c r="A575" s="1099" t="s">
        <v>2430</v>
      </c>
      <c r="B575" s="1099" t="s">
        <v>2431</v>
      </c>
      <c r="C575" s="1146"/>
      <c r="D575" s="1146"/>
      <c r="E575" s="1147"/>
      <c r="F575" s="1147"/>
      <c r="G575" s="1146"/>
      <c r="H575" s="1101" t="s">
        <v>2432</v>
      </c>
      <c r="I575" s="1102" t="s">
        <v>1521</v>
      </c>
      <c r="J575" s="1132" t="str">
        <f t="shared" si="18"/>
        <v>No Match</v>
      </c>
      <c r="K575" s="1102">
        <v>1</v>
      </c>
      <c r="L575" s="1102" t="s">
        <v>1520</v>
      </c>
      <c r="M575" s="1102" t="s">
        <v>2433</v>
      </c>
      <c r="O575" s="1099">
        <f>+'Form 2E'!A70</f>
        <v>0</v>
      </c>
      <c r="P575" s="1136" t="e">
        <f>VLOOKUP($O575,ICP!$A:$B,2,FALSE)</f>
        <v>#N/A</v>
      </c>
      <c r="R575" s="1100" t="s">
        <v>2434</v>
      </c>
      <c r="S575" s="1184">
        <f t="shared" si="19"/>
        <v>0</v>
      </c>
      <c r="T575" s="1181">
        <f>+'Form 2E'!E70</f>
        <v>0</v>
      </c>
    </row>
    <row r="576" spans="1:20">
      <c r="A576" s="1099" t="s">
        <v>2430</v>
      </c>
      <c r="B576" s="1099" t="s">
        <v>2431</v>
      </c>
      <c r="C576" s="1146"/>
      <c r="D576" s="1146"/>
      <c r="E576" s="1147"/>
      <c r="F576" s="1147"/>
      <c r="G576" s="1146"/>
      <c r="H576" s="1101" t="s">
        <v>2432</v>
      </c>
      <c r="I576" s="1102" t="s">
        <v>1521</v>
      </c>
      <c r="J576" s="1132" t="str">
        <f t="shared" si="18"/>
        <v>No Match</v>
      </c>
      <c r="K576" s="1102">
        <v>1</v>
      </c>
      <c r="L576" s="1102" t="s">
        <v>1520</v>
      </c>
      <c r="M576" s="1102" t="s">
        <v>2433</v>
      </c>
      <c r="O576" s="1099">
        <f>+'Form 2E'!A71</f>
        <v>0</v>
      </c>
      <c r="P576" s="1136" t="e">
        <f>VLOOKUP($O576,ICP!$A:$B,2,FALSE)</f>
        <v>#N/A</v>
      </c>
      <c r="R576" s="1100" t="s">
        <v>2434</v>
      </c>
      <c r="S576" s="1184">
        <f t="shared" si="19"/>
        <v>0</v>
      </c>
      <c r="T576" s="1181">
        <f>+'Form 2E'!E71</f>
        <v>0</v>
      </c>
    </row>
    <row r="577" spans="1:20">
      <c r="A577" s="1099" t="s">
        <v>2435</v>
      </c>
      <c r="B577" s="1099">
        <v>230010</v>
      </c>
      <c r="C577" s="1132">
        <v>220205</v>
      </c>
      <c r="D577" s="1132" t="s">
        <v>2436</v>
      </c>
      <c r="E577" s="1100">
        <v>200210</v>
      </c>
      <c r="G577" s="1099" t="s">
        <v>134</v>
      </c>
      <c r="H577" s="1101">
        <v>200210</v>
      </c>
      <c r="I577" s="1099" t="s">
        <v>134</v>
      </c>
      <c r="J577" s="1132" t="str">
        <f t="shared" ref="J577:J604" si="20">IF(E577=H577,"Ok","No Match")</f>
        <v>Ok</v>
      </c>
      <c r="L577" s="1140">
        <v>200210</v>
      </c>
      <c r="M577" s="1099" t="s">
        <v>134</v>
      </c>
      <c r="O577" s="1142"/>
      <c r="P577" s="1143"/>
      <c r="Q577" s="1144"/>
      <c r="R577" s="1139" t="s">
        <v>2429</v>
      </c>
      <c r="S577" s="1184">
        <f t="shared" si="19"/>
        <v>0</v>
      </c>
      <c r="T577" s="1181">
        <f>+'Form 2E'!C16</f>
        <v>0</v>
      </c>
    </row>
    <row r="578" spans="1:20">
      <c r="A578" s="1099" t="s">
        <v>2437</v>
      </c>
      <c r="B578" s="1099" t="s">
        <v>2438</v>
      </c>
      <c r="C578" s="1132">
        <v>220205</v>
      </c>
      <c r="D578" s="1132" t="s">
        <v>2436</v>
      </c>
      <c r="E578" s="1100" t="s">
        <v>2439</v>
      </c>
      <c r="G578" s="1099" t="s">
        <v>2440</v>
      </c>
      <c r="H578" s="1101" t="s">
        <v>2439</v>
      </c>
      <c r="I578" s="1099" t="s">
        <v>2440</v>
      </c>
      <c r="J578" s="1132" t="str">
        <f t="shared" si="20"/>
        <v>Ok</v>
      </c>
      <c r="L578" s="1102" t="s">
        <v>1523</v>
      </c>
      <c r="M578" s="1099" t="s">
        <v>2441</v>
      </c>
      <c r="O578" s="1099">
        <f>+'Form 2E'!A52</f>
        <v>0</v>
      </c>
      <c r="P578" s="1136" t="e">
        <f>VLOOKUP($O578,ICP!$A:$B,2,FALSE)</f>
        <v>#N/A</v>
      </c>
      <c r="R578" s="1100" t="s">
        <v>2442</v>
      </c>
      <c r="S578" s="1184">
        <f t="shared" si="19"/>
        <v>0</v>
      </c>
      <c r="T578" s="1181">
        <f>+'Form 2E'!F52</f>
        <v>0</v>
      </c>
    </row>
    <row r="579" spans="1:20">
      <c r="A579" s="1099" t="s">
        <v>2437</v>
      </c>
      <c r="B579" s="1099" t="s">
        <v>2438</v>
      </c>
      <c r="C579" s="1132">
        <v>220205</v>
      </c>
      <c r="D579" s="1132" t="s">
        <v>2436</v>
      </c>
      <c r="E579" s="1100" t="s">
        <v>2439</v>
      </c>
      <c r="G579" s="1099" t="s">
        <v>2440</v>
      </c>
      <c r="H579" s="1101" t="s">
        <v>2439</v>
      </c>
      <c r="I579" s="1099" t="s">
        <v>2440</v>
      </c>
      <c r="J579" s="1132" t="str">
        <f t="shared" si="20"/>
        <v>Ok</v>
      </c>
      <c r="L579" s="1102" t="s">
        <v>1523</v>
      </c>
      <c r="M579" s="1099" t="s">
        <v>2441</v>
      </c>
      <c r="O579" s="1099" t="str">
        <f>+'Form 2E'!A53</f>
        <v>AG209_Ontario Electricity Financial Corporation</v>
      </c>
      <c r="P579" s="1136" t="str">
        <f>VLOOKUP($O579,ICP!$A:$B,2,FALSE)</f>
        <v>209</v>
      </c>
      <c r="R579" s="1100" t="s">
        <v>2442</v>
      </c>
      <c r="S579" s="1184">
        <f t="shared" si="19"/>
        <v>0</v>
      </c>
      <c r="T579" s="1181">
        <f>+'Form 2E'!F53</f>
        <v>0</v>
      </c>
    </row>
    <row r="580" spans="1:20">
      <c r="A580" s="1099" t="s">
        <v>2437</v>
      </c>
      <c r="B580" s="1099" t="s">
        <v>2438</v>
      </c>
      <c r="C580" s="1132">
        <v>220205</v>
      </c>
      <c r="D580" s="1132" t="s">
        <v>2436</v>
      </c>
      <c r="E580" s="1100" t="s">
        <v>2439</v>
      </c>
      <c r="G580" s="1099" t="s">
        <v>2440</v>
      </c>
      <c r="H580" s="1101" t="s">
        <v>2439</v>
      </c>
      <c r="I580" s="1099" t="s">
        <v>2440</v>
      </c>
      <c r="J580" s="1132" t="str">
        <f t="shared" si="20"/>
        <v>Ok</v>
      </c>
      <c r="L580" s="1102" t="s">
        <v>1523</v>
      </c>
      <c r="M580" s="1099" t="s">
        <v>2441</v>
      </c>
      <c r="O580" s="1099">
        <f>+'Form 2E'!A54</f>
        <v>0</v>
      </c>
      <c r="P580" s="1136" t="e">
        <f>VLOOKUP($O580,ICP!$A:$B,2,FALSE)</f>
        <v>#N/A</v>
      </c>
      <c r="R580" s="1100" t="s">
        <v>2442</v>
      </c>
      <c r="S580" s="1184">
        <f t="shared" si="19"/>
        <v>0</v>
      </c>
      <c r="T580" s="1181">
        <f>+'Form 2E'!F54</f>
        <v>0</v>
      </c>
    </row>
    <row r="581" spans="1:20">
      <c r="A581" s="1099" t="s">
        <v>2437</v>
      </c>
      <c r="B581" s="1099" t="s">
        <v>2438</v>
      </c>
      <c r="C581" s="1132">
        <v>220205</v>
      </c>
      <c r="D581" s="1132" t="s">
        <v>2436</v>
      </c>
      <c r="E581" s="1100" t="s">
        <v>2439</v>
      </c>
      <c r="G581" s="1099" t="s">
        <v>2440</v>
      </c>
      <c r="H581" s="1101" t="s">
        <v>2439</v>
      </c>
      <c r="I581" s="1099" t="s">
        <v>2440</v>
      </c>
      <c r="J581" s="1132" t="str">
        <f t="shared" si="20"/>
        <v>Ok</v>
      </c>
      <c r="L581" s="1102" t="s">
        <v>1523</v>
      </c>
      <c r="M581" s="1099" t="s">
        <v>2441</v>
      </c>
      <c r="O581" s="1099">
        <f>+'Form 2E'!A55</f>
        <v>0</v>
      </c>
      <c r="P581" s="1136" t="e">
        <f>VLOOKUP($O581,ICP!$A:$B,2,FALSE)</f>
        <v>#N/A</v>
      </c>
      <c r="R581" s="1100" t="s">
        <v>2442</v>
      </c>
      <c r="S581" s="1184">
        <f t="shared" si="19"/>
        <v>0</v>
      </c>
      <c r="T581" s="1181">
        <f>+'Form 2E'!F55</f>
        <v>0</v>
      </c>
    </row>
    <row r="582" spans="1:20">
      <c r="A582" s="1099" t="s">
        <v>2437</v>
      </c>
      <c r="B582" s="1099" t="s">
        <v>2438</v>
      </c>
      <c r="C582" s="1132">
        <v>220205</v>
      </c>
      <c r="D582" s="1132" t="s">
        <v>2436</v>
      </c>
      <c r="E582" s="1100" t="s">
        <v>2439</v>
      </c>
      <c r="G582" s="1099" t="s">
        <v>2440</v>
      </c>
      <c r="H582" s="1101" t="s">
        <v>2439</v>
      </c>
      <c r="I582" s="1099" t="s">
        <v>2440</v>
      </c>
      <c r="J582" s="1132" t="str">
        <f t="shared" si="20"/>
        <v>Ok</v>
      </c>
      <c r="L582" s="1102" t="s">
        <v>1523</v>
      </c>
      <c r="M582" s="1099" t="s">
        <v>2441</v>
      </c>
      <c r="O582" s="1099">
        <f>+'Form 2E'!A56</f>
        <v>0</v>
      </c>
      <c r="P582" s="1136" t="e">
        <f>VLOOKUP($O582,ICP!$A:$B,2,FALSE)</f>
        <v>#N/A</v>
      </c>
      <c r="R582" s="1100" t="s">
        <v>2442</v>
      </c>
      <c r="S582" s="1184">
        <f t="shared" si="19"/>
        <v>0</v>
      </c>
      <c r="T582" s="1181">
        <f>+'Form 2E'!F56</f>
        <v>0</v>
      </c>
    </row>
    <row r="583" spans="1:20">
      <c r="A583" s="1099" t="s">
        <v>2437</v>
      </c>
      <c r="B583" s="1099" t="s">
        <v>2438</v>
      </c>
      <c r="C583" s="1132">
        <v>220205</v>
      </c>
      <c r="D583" s="1132" t="s">
        <v>2436</v>
      </c>
      <c r="E583" s="1100" t="s">
        <v>2439</v>
      </c>
      <c r="G583" s="1099" t="s">
        <v>2440</v>
      </c>
      <c r="H583" s="1101" t="s">
        <v>2439</v>
      </c>
      <c r="I583" s="1099" t="s">
        <v>2440</v>
      </c>
      <c r="J583" s="1132" t="str">
        <f t="shared" si="20"/>
        <v>Ok</v>
      </c>
      <c r="L583" s="1102" t="s">
        <v>1523</v>
      </c>
      <c r="M583" s="1099" t="s">
        <v>2441</v>
      </c>
      <c r="O583" s="1099">
        <f>+'Form 2E'!A57</f>
        <v>0</v>
      </c>
      <c r="P583" s="1136" t="e">
        <f>VLOOKUP($O583,ICP!$A:$B,2,FALSE)</f>
        <v>#N/A</v>
      </c>
      <c r="R583" s="1100" t="s">
        <v>2442</v>
      </c>
      <c r="S583" s="1184">
        <f t="shared" si="19"/>
        <v>0</v>
      </c>
      <c r="T583" s="1181">
        <f>+'Form 2E'!F57</f>
        <v>0</v>
      </c>
    </row>
    <row r="584" spans="1:20">
      <c r="A584" s="1099" t="s">
        <v>2437</v>
      </c>
      <c r="B584" s="1099" t="s">
        <v>2438</v>
      </c>
      <c r="C584" s="1132">
        <v>220205</v>
      </c>
      <c r="D584" s="1132" t="s">
        <v>2436</v>
      </c>
      <c r="E584" s="1100" t="s">
        <v>2439</v>
      </c>
      <c r="G584" s="1099" t="s">
        <v>2440</v>
      </c>
      <c r="H584" s="1101" t="s">
        <v>2439</v>
      </c>
      <c r="I584" s="1099" t="s">
        <v>2440</v>
      </c>
      <c r="J584" s="1132" t="str">
        <f t="shared" si="20"/>
        <v>Ok</v>
      </c>
      <c r="L584" s="1102" t="s">
        <v>1523</v>
      </c>
      <c r="M584" s="1099" t="s">
        <v>2441</v>
      </c>
      <c r="O584" s="1099">
        <f>+'Form 2E'!A58</f>
        <v>0</v>
      </c>
      <c r="P584" s="1136" t="e">
        <f>VLOOKUP($O584,ICP!$A:$B,2,FALSE)</f>
        <v>#N/A</v>
      </c>
      <c r="R584" s="1100" t="s">
        <v>2442</v>
      </c>
      <c r="S584" s="1184">
        <f t="shared" si="19"/>
        <v>0</v>
      </c>
      <c r="T584" s="1181">
        <f>+'Form 2E'!F58</f>
        <v>0</v>
      </c>
    </row>
    <row r="585" spans="1:20">
      <c r="A585" s="1099" t="s">
        <v>2437</v>
      </c>
      <c r="B585" s="1099" t="s">
        <v>2438</v>
      </c>
      <c r="C585" s="1132">
        <v>220205</v>
      </c>
      <c r="D585" s="1132" t="s">
        <v>2436</v>
      </c>
      <c r="E585" s="1100" t="s">
        <v>2439</v>
      </c>
      <c r="G585" s="1099" t="s">
        <v>2440</v>
      </c>
      <c r="H585" s="1101" t="s">
        <v>2439</v>
      </c>
      <c r="I585" s="1099" t="s">
        <v>2440</v>
      </c>
      <c r="J585" s="1132" t="str">
        <f t="shared" si="20"/>
        <v>Ok</v>
      </c>
      <c r="L585" s="1102" t="s">
        <v>1523</v>
      </c>
      <c r="M585" s="1099" t="s">
        <v>2441</v>
      </c>
      <c r="O585" s="1099">
        <f>+'Form 2E'!A59</f>
        <v>0</v>
      </c>
      <c r="P585" s="1136" t="e">
        <f>VLOOKUP($O585,ICP!$A:$B,2,FALSE)</f>
        <v>#N/A</v>
      </c>
      <c r="R585" s="1100" t="s">
        <v>2442</v>
      </c>
      <c r="S585" s="1184">
        <f t="shared" si="19"/>
        <v>0</v>
      </c>
      <c r="T585" s="1181">
        <f>+'Form 2E'!F59</f>
        <v>0</v>
      </c>
    </row>
    <row r="586" spans="1:20">
      <c r="A586" s="1099" t="s">
        <v>2437</v>
      </c>
      <c r="B586" s="1099" t="s">
        <v>2438</v>
      </c>
      <c r="C586" s="1132">
        <v>220205</v>
      </c>
      <c r="D586" s="1132" t="s">
        <v>2436</v>
      </c>
      <c r="E586" s="1100" t="s">
        <v>2439</v>
      </c>
      <c r="G586" s="1099" t="s">
        <v>2440</v>
      </c>
      <c r="H586" s="1101" t="s">
        <v>2439</v>
      </c>
      <c r="I586" s="1099" t="s">
        <v>2440</v>
      </c>
      <c r="J586" s="1132" t="str">
        <f t="shared" si="20"/>
        <v>Ok</v>
      </c>
      <c r="L586" s="1102" t="s">
        <v>1523</v>
      </c>
      <c r="M586" s="1099" t="s">
        <v>2441</v>
      </c>
      <c r="O586" s="1099">
        <f>+'Form 2E'!A60</f>
        <v>0</v>
      </c>
      <c r="P586" s="1136" t="e">
        <f>VLOOKUP($O586,ICP!$A:$B,2,FALSE)</f>
        <v>#N/A</v>
      </c>
      <c r="R586" s="1100" t="s">
        <v>2442</v>
      </c>
      <c r="S586" s="1184">
        <f t="shared" ref="S586:S649" si="21">+T586*$S$1</f>
        <v>0</v>
      </c>
      <c r="T586" s="1181">
        <f>+'Form 2E'!F60</f>
        <v>0</v>
      </c>
    </row>
    <row r="587" spans="1:20">
      <c r="A587" s="1099" t="s">
        <v>2437</v>
      </c>
      <c r="B587" s="1099" t="s">
        <v>2438</v>
      </c>
      <c r="C587" s="1132">
        <v>220205</v>
      </c>
      <c r="D587" s="1132" t="s">
        <v>2436</v>
      </c>
      <c r="E587" s="1100" t="s">
        <v>2439</v>
      </c>
      <c r="G587" s="1099" t="s">
        <v>2440</v>
      </c>
      <c r="H587" s="1101" t="s">
        <v>2439</v>
      </c>
      <c r="I587" s="1099" t="s">
        <v>2440</v>
      </c>
      <c r="J587" s="1132" t="str">
        <f t="shared" si="20"/>
        <v>Ok</v>
      </c>
      <c r="L587" s="1102" t="s">
        <v>1523</v>
      </c>
      <c r="M587" s="1099" t="s">
        <v>2441</v>
      </c>
      <c r="O587" s="1099">
        <f>+'Form 2E'!A61</f>
        <v>0</v>
      </c>
      <c r="P587" s="1136" t="e">
        <f>VLOOKUP($O587,ICP!$A:$B,2,FALSE)</f>
        <v>#N/A</v>
      </c>
      <c r="R587" s="1100" t="s">
        <v>2442</v>
      </c>
      <c r="S587" s="1184">
        <f t="shared" si="21"/>
        <v>0</v>
      </c>
      <c r="T587" s="1181">
        <f>+'Form 2E'!F61</f>
        <v>0</v>
      </c>
    </row>
    <row r="588" spans="1:20">
      <c r="A588" s="1099" t="s">
        <v>2437</v>
      </c>
      <c r="B588" s="1099" t="s">
        <v>2438</v>
      </c>
      <c r="C588" s="1132">
        <v>220205</v>
      </c>
      <c r="D588" s="1132" t="s">
        <v>2436</v>
      </c>
      <c r="E588" s="1100" t="s">
        <v>2439</v>
      </c>
      <c r="G588" s="1099" t="s">
        <v>2440</v>
      </c>
      <c r="H588" s="1101" t="s">
        <v>2439</v>
      </c>
      <c r="I588" s="1099" t="s">
        <v>2440</v>
      </c>
      <c r="J588" s="1132" t="str">
        <f t="shared" si="20"/>
        <v>Ok</v>
      </c>
      <c r="L588" s="1102" t="s">
        <v>1523</v>
      </c>
      <c r="M588" s="1099" t="s">
        <v>2441</v>
      </c>
      <c r="O588" s="1099">
        <f>+'Form 2E'!A62</f>
        <v>0</v>
      </c>
      <c r="P588" s="1136" t="e">
        <f>VLOOKUP($O588,ICP!$A:$B,2,FALSE)</f>
        <v>#N/A</v>
      </c>
      <c r="R588" s="1100" t="s">
        <v>2442</v>
      </c>
      <c r="S588" s="1184">
        <f t="shared" si="21"/>
        <v>0</v>
      </c>
      <c r="T588" s="1181">
        <f>+'Form 2E'!F62</f>
        <v>0</v>
      </c>
    </row>
    <row r="589" spans="1:20">
      <c r="A589" s="1099" t="s">
        <v>2437</v>
      </c>
      <c r="B589" s="1099" t="s">
        <v>2438</v>
      </c>
      <c r="C589" s="1132">
        <v>220205</v>
      </c>
      <c r="D589" s="1132" t="s">
        <v>2436</v>
      </c>
      <c r="E589" s="1100" t="s">
        <v>2439</v>
      </c>
      <c r="G589" s="1099" t="s">
        <v>2440</v>
      </c>
      <c r="H589" s="1101" t="s">
        <v>2439</v>
      </c>
      <c r="I589" s="1099" t="s">
        <v>2440</v>
      </c>
      <c r="J589" s="1132" t="str">
        <f t="shared" si="20"/>
        <v>Ok</v>
      </c>
      <c r="L589" s="1102" t="s">
        <v>1523</v>
      </c>
      <c r="M589" s="1099" t="s">
        <v>2441</v>
      </c>
      <c r="O589" s="1099">
        <f>+'Form 2E'!A63</f>
        <v>0</v>
      </c>
      <c r="P589" s="1136" t="e">
        <f>VLOOKUP($O589,ICP!$A:$B,2,FALSE)</f>
        <v>#N/A</v>
      </c>
      <c r="R589" s="1100" t="s">
        <v>2442</v>
      </c>
      <c r="S589" s="1184">
        <f t="shared" si="21"/>
        <v>0</v>
      </c>
      <c r="T589" s="1181">
        <f>+'Form 2E'!F63</f>
        <v>0</v>
      </c>
    </row>
    <row r="590" spans="1:20">
      <c r="A590" s="1099" t="s">
        <v>2437</v>
      </c>
      <c r="B590" s="1099" t="s">
        <v>2438</v>
      </c>
      <c r="C590" s="1132">
        <v>220205</v>
      </c>
      <c r="D590" s="1132" t="s">
        <v>2436</v>
      </c>
      <c r="E590" s="1100" t="s">
        <v>2439</v>
      </c>
      <c r="G590" s="1099" t="s">
        <v>2440</v>
      </c>
      <c r="H590" s="1101" t="s">
        <v>2439</v>
      </c>
      <c r="I590" s="1099" t="s">
        <v>2440</v>
      </c>
      <c r="J590" s="1132" t="str">
        <f t="shared" si="20"/>
        <v>Ok</v>
      </c>
      <c r="L590" s="1102" t="s">
        <v>1523</v>
      </c>
      <c r="M590" s="1099" t="s">
        <v>2441</v>
      </c>
      <c r="O590" s="1099">
        <f>+'Form 2E'!A64</f>
        <v>0</v>
      </c>
      <c r="P590" s="1136" t="e">
        <f>VLOOKUP($O590,ICP!$A:$B,2,FALSE)</f>
        <v>#N/A</v>
      </c>
      <c r="R590" s="1100" t="s">
        <v>2442</v>
      </c>
      <c r="S590" s="1184">
        <f t="shared" si="21"/>
        <v>0</v>
      </c>
      <c r="T590" s="1181">
        <f>+'Form 2E'!F64</f>
        <v>0</v>
      </c>
    </row>
    <row r="591" spans="1:20">
      <c r="A591" s="1099" t="s">
        <v>2437</v>
      </c>
      <c r="B591" s="1099" t="s">
        <v>2438</v>
      </c>
      <c r="C591" s="1132">
        <v>220205</v>
      </c>
      <c r="D591" s="1132" t="s">
        <v>2436</v>
      </c>
      <c r="E591" s="1100" t="s">
        <v>2439</v>
      </c>
      <c r="G591" s="1099" t="s">
        <v>2440</v>
      </c>
      <c r="H591" s="1101" t="s">
        <v>2439</v>
      </c>
      <c r="I591" s="1099" t="s">
        <v>2440</v>
      </c>
      <c r="J591" s="1132" t="str">
        <f t="shared" si="20"/>
        <v>Ok</v>
      </c>
      <c r="L591" s="1102" t="s">
        <v>1523</v>
      </c>
      <c r="M591" s="1099" t="s">
        <v>2441</v>
      </c>
      <c r="O591" s="1099">
        <f>+'Form 2E'!A65</f>
        <v>0</v>
      </c>
      <c r="P591" s="1136" t="e">
        <f>VLOOKUP($O591,ICP!$A:$B,2,FALSE)</f>
        <v>#N/A</v>
      </c>
      <c r="R591" s="1100" t="s">
        <v>2442</v>
      </c>
      <c r="S591" s="1184">
        <f t="shared" si="21"/>
        <v>0</v>
      </c>
      <c r="T591" s="1181">
        <f>+'Form 2E'!F65</f>
        <v>0</v>
      </c>
    </row>
    <row r="592" spans="1:20">
      <c r="A592" s="1099" t="s">
        <v>2437</v>
      </c>
      <c r="B592" s="1099" t="s">
        <v>2438</v>
      </c>
      <c r="C592" s="1132">
        <v>220205</v>
      </c>
      <c r="D592" s="1132" t="s">
        <v>2436</v>
      </c>
      <c r="E592" s="1100" t="s">
        <v>2439</v>
      </c>
      <c r="G592" s="1099" t="s">
        <v>2440</v>
      </c>
      <c r="H592" s="1101" t="s">
        <v>2439</v>
      </c>
      <c r="I592" s="1099" t="s">
        <v>2440</v>
      </c>
      <c r="J592" s="1132" t="str">
        <f t="shared" si="20"/>
        <v>Ok</v>
      </c>
      <c r="L592" s="1102" t="s">
        <v>1523</v>
      </c>
      <c r="M592" s="1099" t="s">
        <v>2441</v>
      </c>
      <c r="O592" s="1099">
        <f>+'Form 2E'!A66</f>
        <v>0</v>
      </c>
      <c r="P592" s="1136" t="e">
        <f>VLOOKUP($O592,ICP!$A:$B,2,FALSE)</f>
        <v>#N/A</v>
      </c>
      <c r="R592" s="1100" t="s">
        <v>2442</v>
      </c>
      <c r="S592" s="1184">
        <f t="shared" si="21"/>
        <v>0</v>
      </c>
      <c r="T592" s="1181">
        <f>+'Form 2E'!F66</f>
        <v>0</v>
      </c>
    </row>
    <row r="593" spans="1:22">
      <c r="A593" s="1099" t="s">
        <v>2437</v>
      </c>
      <c r="B593" s="1099" t="s">
        <v>2438</v>
      </c>
      <c r="C593" s="1132">
        <v>220205</v>
      </c>
      <c r="D593" s="1132" t="s">
        <v>2436</v>
      </c>
      <c r="E593" s="1100" t="s">
        <v>2439</v>
      </c>
      <c r="G593" s="1099" t="s">
        <v>2440</v>
      </c>
      <c r="H593" s="1101" t="s">
        <v>2439</v>
      </c>
      <c r="I593" s="1099" t="s">
        <v>2440</v>
      </c>
      <c r="J593" s="1132" t="str">
        <f t="shared" si="20"/>
        <v>Ok</v>
      </c>
      <c r="L593" s="1102" t="s">
        <v>1523</v>
      </c>
      <c r="M593" s="1099" t="s">
        <v>2441</v>
      </c>
      <c r="O593" s="1099">
        <f>+'Form 2E'!A67</f>
        <v>0</v>
      </c>
      <c r="P593" s="1136" t="e">
        <f>VLOOKUP($O593,ICP!$A:$B,2,FALSE)</f>
        <v>#N/A</v>
      </c>
      <c r="R593" s="1100" t="s">
        <v>2442</v>
      </c>
      <c r="S593" s="1184">
        <f t="shared" si="21"/>
        <v>0</v>
      </c>
      <c r="T593" s="1181">
        <f>+'Form 2E'!F67</f>
        <v>0</v>
      </c>
    </row>
    <row r="594" spans="1:22">
      <c r="A594" s="1099" t="s">
        <v>2437</v>
      </c>
      <c r="B594" s="1099" t="s">
        <v>2438</v>
      </c>
      <c r="C594" s="1132">
        <v>220205</v>
      </c>
      <c r="D594" s="1132" t="s">
        <v>2436</v>
      </c>
      <c r="E594" s="1100" t="s">
        <v>2439</v>
      </c>
      <c r="G594" s="1099" t="s">
        <v>2440</v>
      </c>
      <c r="H594" s="1101" t="s">
        <v>2439</v>
      </c>
      <c r="I594" s="1099" t="s">
        <v>2440</v>
      </c>
      <c r="J594" s="1132" t="str">
        <f t="shared" si="20"/>
        <v>Ok</v>
      </c>
      <c r="L594" s="1102" t="s">
        <v>1523</v>
      </c>
      <c r="M594" s="1099" t="s">
        <v>2441</v>
      </c>
      <c r="O594" s="1099">
        <f>+'Form 2E'!A68</f>
        <v>0</v>
      </c>
      <c r="P594" s="1136" t="e">
        <f>VLOOKUP($O594,ICP!$A:$B,2,FALSE)</f>
        <v>#N/A</v>
      </c>
      <c r="R594" s="1100" t="s">
        <v>2442</v>
      </c>
      <c r="S594" s="1184">
        <f t="shared" si="21"/>
        <v>0</v>
      </c>
      <c r="T594" s="1181">
        <f>+'Form 2E'!F68</f>
        <v>0</v>
      </c>
    </row>
    <row r="595" spans="1:22">
      <c r="A595" s="1099" t="s">
        <v>2437</v>
      </c>
      <c r="B595" s="1099" t="s">
        <v>2438</v>
      </c>
      <c r="C595" s="1132">
        <v>220205</v>
      </c>
      <c r="D595" s="1132" t="s">
        <v>2436</v>
      </c>
      <c r="E595" s="1100" t="s">
        <v>2439</v>
      </c>
      <c r="G595" s="1099" t="s">
        <v>2440</v>
      </c>
      <c r="H595" s="1101" t="s">
        <v>2439</v>
      </c>
      <c r="I595" s="1099" t="s">
        <v>2440</v>
      </c>
      <c r="J595" s="1132" t="str">
        <f t="shared" si="20"/>
        <v>Ok</v>
      </c>
      <c r="L595" s="1102" t="s">
        <v>1523</v>
      </c>
      <c r="M595" s="1099" t="s">
        <v>2441</v>
      </c>
      <c r="O595" s="1099">
        <f>+'Form 2E'!A69</f>
        <v>0</v>
      </c>
      <c r="P595" s="1136" t="e">
        <f>VLOOKUP($O595,ICP!$A:$B,2,FALSE)</f>
        <v>#N/A</v>
      </c>
      <c r="R595" s="1100" t="s">
        <v>2442</v>
      </c>
      <c r="S595" s="1184">
        <f t="shared" si="21"/>
        <v>0</v>
      </c>
      <c r="T595" s="1181">
        <f>+'Form 2E'!F69</f>
        <v>0</v>
      </c>
    </row>
    <row r="596" spans="1:22">
      <c r="A596" s="1099" t="s">
        <v>2437</v>
      </c>
      <c r="B596" s="1099" t="s">
        <v>2438</v>
      </c>
      <c r="C596" s="1132">
        <v>220205</v>
      </c>
      <c r="D596" s="1132" t="s">
        <v>2436</v>
      </c>
      <c r="E596" s="1100" t="s">
        <v>2439</v>
      </c>
      <c r="G596" s="1099" t="s">
        <v>2440</v>
      </c>
      <c r="H596" s="1101" t="s">
        <v>2439</v>
      </c>
      <c r="I596" s="1099" t="s">
        <v>2440</v>
      </c>
      <c r="J596" s="1132" t="str">
        <f t="shared" si="20"/>
        <v>Ok</v>
      </c>
      <c r="L596" s="1102" t="s">
        <v>1523</v>
      </c>
      <c r="M596" s="1099" t="s">
        <v>2441</v>
      </c>
      <c r="O596" s="1099">
        <f>+'Form 2E'!A70</f>
        <v>0</v>
      </c>
      <c r="P596" s="1136" t="e">
        <f>VLOOKUP($O596,ICP!$A:$B,2,FALSE)</f>
        <v>#N/A</v>
      </c>
      <c r="R596" s="1100" t="s">
        <v>2442</v>
      </c>
      <c r="S596" s="1184">
        <f t="shared" si="21"/>
        <v>0</v>
      </c>
      <c r="T596" s="1181">
        <f>+'Form 2E'!F70</f>
        <v>0</v>
      </c>
    </row>
    <row r="597" spans="1:22">
      <c r="A597" s="1099" t="s">
        <v>2437</v>
      </c>
      <c r="B597" s="1099" t="s">
        <v>2438</v>
      </c>
      <c r="C597" s="1132">
        <v>220205</v>
      </c>
      <c r="D597" s="1132" t="s">
        <v>2436</v>
      </c>
      <c r="E597" s="1100" t="s">
        <v>2439</v>
      </c>
      <c r="G597" s="1099" t="s">
        <v>2440</v>
      </c>
      <c r="H597" s="1101" t="s">
        <v>2439</v>
      </c>
      <c r="I597" s="1099" t="s">
        <v>2440</v>
      </c>
      <c r="J597" s="1132" t="str">
        <f t="shared" si="20"/>
        <v>Ok</v>
      </c>
      <c r="L597" s="1102" t="s">
        <v>1523</v>
      </c>
      <c r="M597" s="1099" t="s">
        <v>2441</v>
      </c>
      <c r="O597" s="1099">
        <f>+'Form 2E'!A71</f>
        <v>0</v>
      </c>
      <c r="P597" s="1136" t="e">
        <f>VLOOKUP($O597,ICP!$A:$B,2,FALSE)</f>
        <v>#N/A</v>
      </c>
      <c r="R597" s="1100" t="s">
        <v>2442</v>
      </c>
      <c r="S597" s="1184">
        <f t="shared" si="21"/>
        <v>0</v>
      </c>
      <c r="T597" s="1181">
        <f>+'Form 2E'!F71</f>
        <v>0</v>
      </c>
    </row>
    <row r="598" spans="1:22">
      <c r="A598" s="1132" t="s">
        <v>2443</v>
      </c>
      <c r="B598" s="1132">
        <v>220727</v>
      </c>
      <c r="C598" s="1132">
        <v>220505</v>
      </c>
      <c r="D598" s="1132" t="s">
        <v>2444</v>
      </c>
      <c r="E598" s="1139">
        <v>200310</v>
      </c>
      <c r="F598" s="1139"/>
      <c r="G598" s="1132" t="s">
        <v>1526</v>
      </c>
      <c r="H598" s="1150">
        <v>202990</v>
      </c>
      <c r="I598" s="1134" t="s">
        <v>1565</v>
      </c>
      <c r="J598" s="1132" t="str">
        <f t="shared" si="20"/>
        <v>No Match</v>
      </c>
      <c r="K598" s="1132">
        <v>2</v>
      </c>
      <c r="L598" s="1194">
        <v>200310</v>
      </c>
      <c r="M598" s="1132" t="s">
        <v>1526</v>
      </c>
      <c r="O598" s="1142"/>
      <c r="P598" s="1143"/>
      <c r="Q598" s="1144"/>
      <c r="R598" s="1139" t="s">
        <v>2429</v>
      </c>
      <c r="S598" s="1184">
        <f t="shared" si="21"/>
        <v>0</v>
      </c>
      <c r="T598" s="1181">
        <f>+'Form 2E'!C18</f>
        <v>0</v>
      </c>
      <c r="U598" s="1149"/>
    </row>
    <row r="599" spans="1:22">
      <c r="A599" s="1132" t="s">
        <v>2445</v>
      </c>
      <c r="B599" s="1132">
        <v>220727</v>
      </c>
      <c r="C599" s="1132">
        <v>220505</v>
      </c>
      <c r="D599" s="1132" t="s">
        <v>2444</v>
      </c>
      <c r="E599" s="1139">
        <v>200310</v>
      </c>
      <c r="F599" s="1139"/>
      <c r="G599" s="1132" t="s">
        <v>1526</v>
      </c>
      <c r="H599" s="1150">
        <v>202996</v>
      </c>
      <c r="I599" s="1134" t="s">
        <v>1577</v>
      </c>
      <c r="J599" s="1132" t="str">
        <f t="shared" si="20"/>
        <v>No Match</v>
      </c>
      <c r="K599" s="1132">
        <v>3</v>
      </c>
      <c r="L599" s="1194">
        <v>200310</v>
      </c>
      <c r="M599" s="1132" t="s">
        <v>1526</v>
      </c>
      <c r="O599" s="1142"/>
      <c r="P599" s="1143"/>
      <c r="Q599" s="1144"/>
      <c r="R599" s="1139" t="s">
        <v>2429</v>
      </c>
      <c r="S599" s="1184">
        <f t="shared" si="21"/>
        <v>6252070</v>
      </c>
      <c r="T599" s="1181">
        <f>+'Form 2E'!C19</f>
        <v>6252.07</v>
      </c>
      <c r="U599" s="1149"/>
    </row>
    <row r="600" spans="1:22">
      <c r="A600" s="1132" t="s">
        <v>2446</v>
      </c>
      <c r="B600" s="1132">
        <v>240520</v>
      </c>
      <c r="C600" s="1132">
        <v>220505</v>
      </c>
      <c r="D600" s="1132" t="s">
        <v>2444</v>
      </c>
      <c r="E600" s="1139">
        <v>200310</v>
      </c>
      <c r="F600" s="1139"/>
      <c r="G600" s="1132" t="s">
        <v>1526</v>
      </c>
      <c r="H600" s="1150">
        <v>203999</v>
      </c>
      <c r="I600" s="1134" t="s">
        <v>1585</v>
      </c>
      <c r="J600" s="1132" t="str">
        <f t="shared" si="20"/>
        <v>No Match</v>
      </c>
      <c r="K600" s="1132">
        <v>4</v>
      </c>
      <c r="L600" s="1194">
        <v>200310</v>
      </c>
      <c r="M600" s="1132" t="s">
        <v>1526</v>
      </c>
      <c r="O600" s="1142"/>
      <c r="P600" s="1143"/>
      <c r="Q600" s="1144"/>
      <c r="R600" s="1139" t="s">
        <v>2429</v>
      </c>
      <c r="S600" s="1184">
        <f t="shared" si="21"/>
        <v>138491310.73999998</v>
      </c>
      <c r="T600" s="1181">
        <f>+'Form 2E'!C20</f>
        <v>138491.31073999999</v>
      </c>
      <c r="U600" s="1149"/>
    </row>
    <row r="601" spans="1:22" s="1203" customFormat="1" ht="25.5">
      <c r="A601" s="1195" t="s">
        <v>136</v>
      </c>
      <c r="B601" s="1195">
        <v>221113</v>
      </c>
      <c r="C601" s="1196">
        <v>221105</v>
      </c>
      <c r="D601" s="1196" t="s">
        <v>2428</v>
      </c>
      <c r="E601" s="1197">
        <v>200999</v>
      </c>
      <c r="F601" s="1197"/>
      <c r="G601" s="1196" t="s">
        <v>1534</v>
      </c>
      <c r="H601" s="1197">
        <v>200999</v>
      </c>
      <c r="I601" s="1196" t="s">
        <v>1534</v>
      </c>
      <c r="J601" s="1195" t="str">
        <f t="shared" si="20"/>
        <v>Ok</v>
      </c>
      <c r="K601" s="1195"/>
      <c r="L601" s="1198">
        <v>200999</v>
      </c>
      <c r="M601" s="1196" t="s">
        <v>1534</v>
      </c>
      <c r="N601" s="1199"/>
      <c r="O601" s="1195"/>
      <c r="P601" s="1200"/>
      <c r="Q601" s="1199"/>
      <c r="R601" s="1199" t="s">
        <v>2429</v>
      </c>
      <c r="S601" s="1137">
        <f t="shared" si="21"/>
        <v>30531505.59</v>
      </c>
      <c r="T601" s="1138">
        <f>+'Form 2E'!C21</f>
        <v>30531.505590000001</v>
      </c>
      <c r="U601" s="1201"/>
      <c r="V601" s="1202"/>
    </row>
    <row r="602" spans="1:22" s="1203" customFormat="1">
      <c r="A602" s="1195" t="s">
        <v>2447</v>
      </c>
      <c r="B602" s="1195">
        <v>220810</v>
      </c>
      <c r="C602" s="1195">
        <v>220805</v>
      </c>
      <c r="D602" s="1195" t="s">
        <v>2448</v>
      </c>
      <c r="E602" s="1199">
        <v>204099</v>
      </c>
      <c r="F602" s="1199"/>
      <c r="G602" s="1195" t="s">
        <v>2449</v>
      </c>
      <c r="H602" s="1204" t="s">
        <v>2450</v>
      </c>
      <c r="I602" s="1205" t="s">
        <v>1629</v>
      </c>
      <c r="J602" s="1195" t="str">
        <f t="shared" si="20"/>
        <v>No Match</v>
      </c>
      <c r="K602" s="1195" t="s">
        <v>2451</v>
      </c>
      <c r="L602" s="1166" t="s">
        <v>1616</v>
      </c>
      <c r="M602" s="1166" t="s">
        <v>1617</v>
      </c>
      <c r="N602" s="1167" t="s">
        <v>1624</v>
      </c>
      <c r="O602" s="1166"/>
      <c r="P602" s="1182"/>
      <c r="Q602" s="1167"/>
      <c r="R602" s="1167" t="s">
        <v>2429</v>
      </c>
      <c r="S602" s="1156">
        <f t="shared" si="21"/>
        <v>0</v>
      </c>
      <c r="T602" s="1157">
        <f>+'Form 2E'!C25</f>
        <v>0</v>
      </c>
      <c r="U602" s="1201"/>
      <c r="V602" s="1202"/>
    </row>
    <row r="603" spans="1:22" s="1203" customFormat="1">
      <c r="A603" s="1195" t="s">
        <v>2452</v>
      </c>
      <c r="B603" s="1195">
        <v>220820</v>
      </c>
      <c r="C603" s="1195">
        <v>220805</v>
      </c>
      <c r="D603" s="1195" t="s">
        <v>2448</v>
      </c>
      <c r="E603" s="1199">
        <v>204099</v>
      </c>
      <c r="F603" s="1199"/>
      <c r="G603" s="1195" t="s">
        <v>2449</v>
      </c>
      <c r="H603" s="1204" t="s">
        <v>2450</v>
      </c>
      <c r="I603" s="1205" t="s">
        <v>1629</v>
      </c>
      <c r="J603" s="1195" t="str">
        <f t="shared" si="20"/>
        <v>No Match</v>
      </c>
      <c r="K603" s="1195" t="s">
        <v>2451</v>
      </c>
      <c r="L603" s="1166" t="s">
        <v>1616</v>
      </c>
      <c r="M603" s="1166" t="s">
        <v>1617</v>
      </c>
      <c r="N603" s="1167" t="s">
        <v>1624</v>
      </c>
      <c r="O603" s="1166"/>
      <c r="P603" s="1182"/>
      <c r="Q603" s="1167"/>
      <c r="R603" s="1167" t="s">
        <v>2429</v>
      </c>
      <c r="S603" s="1156">
        <f t="shared" si="21"/>
        <v>0</v>
      </c>
      <c r="T603" s="1157">
        <f>+'Form 2E'!C23</f>
        <v>0</v>
      </c>
      <c r="V603" s="1202"/>
    </row>
    <row r="604" spans="1:22" s="1213" customFormat="1">
      <c r="A604" s="1206" t="s">
        <v>2453</v>
      </c>
      <c r="B604" s="1206" t="s">
        <v>2454</v>
      </c>
      <c r="C604" s="1206">
        <v>220805</v>
      </c>
      <c r="D604" s="1206" t="s">
        <v>2448</v>
      </c>
      <c r="E604" s="1207" t="s">
        <v>2455</v>
      </c>
      <c r="F604" s="1207"/>
      <c r="G604" s="1206" t="s">
        <v>2449</v>
      </c>
      <c r="H604" s="1208" t="s">
        <v>2450</v>
      </c>
      <c r="I604" s="1209" t="s">
        <v>1629</v>
      </c>
      <c r="J604" s="1206" t="str">
        <f t="shared" si="20"/>
        <v>No Match</v>
      </c>
      <c r="K604" s="1206" t="s">
        <v>2451</v>
      </c>
      <c r="L604" s="1209" t="s">
        <v>1628</v>
      </c>
      <c r="M604" s="1206" t="s">
        <v>2456</v>
      </c>
      <c r="N604" s="1207" t="s">
        <v>2292</v>
      </c>
      <c r="O604" s="1206">
        <f>+'Form 2F'!$A$11</f>
        <v>0</v>
      </c>
      <c r="P604" s="1210" t="e">
        <f>VLOOKUP($O604,ICP!$A:$B,2,FALSE)</f>
        <v>#N/A</v>
      </c>
      <c r="Q604" s="1207"/>
      <c r="R604" s="1207" t="s">
        <v>2457</v>
      </c>
      <c r="S604" s="1211">
        <f t="shared" si="21"/>
        <v>0</v>
      </c>
      <c r="T604" s="1212">
        <f>+'Form 2F'!$B11</f>
        <v>0</v>
      </c>
      <c r="V604" s="952"/>
    </row>
    <row r="605" spans="1:22" s="1213" customFormat="1">
      <c r="A605" s="1206" t="s">
        <v>2458</v>
      </c>
      <c r="B605" s="1206"/>
      <c r="C605" s="1206"/>
      <c r="D605" s="1206"/>
      <c r="E605" s="1207"/>
      <c r="F605" s="1207"/>
      <c r="G605" s="1206"/>
      <c r="H605" s="1208"/>
      <c r="I605" s="1209"/>
      <c r="J605" s="1206"/>
      <c r="K605" s="1206"/>
      <c r="L605" s="1209" t="s">
        <v>1628</v>
      </c>
      <c r="M605" s="1206" t="s">
        <v>2456</v>
      </c>
      <c r="N605" s="1207" t="s">
        <v>1620</v>
      </c>
      <c r="O605" s="1206">
        <f>+O604</f>
        <v>0</v>
      </c>
      <c r="P605" s="1210" t="e">
        <f>VLOOKUP($O605,ICP!$A:$B,2,FALSE)</f>
        <v>#N/A</v>
      </c>
      <c r="Q605" s="1207"/>
      <c r="R605" s="1207" t="s">
        <v>2457</v>
      </c>
      <c r="S605" s="1211">
        <f t="shared" si="21"/>
        <v>0</v>
      </c>
      <c r="T605" s="1212">
        <f>+'Form 2F'!$C11</f>
        <v>0</v>
      </c>
      <c r="V605" s="952"/>
    </row>
    <row r="606" spans="1:22" s="1213" customFormat="1">
      <c r="A606" s="1206" t="s">
        <v>2459</v>
      </c>
      <c r="B606" s="1206"/>
      <c r="C606" s="1206"/>
      <c r="D606" s="1206"/>
      <c r="E606" s="1207"/>
      <c r="F606" s="1207"/>
      <c r="G606" s="1206"/>
      <c r="H606" s="1208"/>
      <c r="I606" s="1209"/>
      <c r="J606" s="1206"/>
      <c r="K606" s="1206"/>
      <c r="L606" s="1209" t="s">
        <v>1628</v>
      </c>
      <c r="M606" s="1206" t="s">
        <v>2456</v>
      </c>
      <c r="N606" s="1207" t="s">
        <v>1622</v>
      </c>
      <c r="O606" s="1206">
        <f>+O604</f>
        <v>0</v>
      </c>
      <c r="P606" s="1210" t="e">
        <f>VLOOKUP($O606,ICP!$A:$B,2,FALSE)</f>
        <v>#N/A</v>
      </c>
      <c r="Q606" s="1207"/>
      <c r="R606" s="1207" t="s">
        <v>2457</v>
      </c>
      <c r="S606" s="1211">
        <f t="shared" si="21"/>
        <v>0</v>
      </c>
      <c r="T606" s="1212">
        <f>+'Form 2F'!$D11</f>
        <v>0</v>
      </c>
      <c r="V606" s="952"/>
    </row>
    <row r="607" spans="1:22" s="1213" customFormat="1">
      <c r="A607" s="1206" t="s">
        <v>2460</v>
      </c>
      <c r="B607" s="1206"/>
      <c r="C607" s="1206"/>
      <c r="D607" s="1206"/>
      <c r="E607" s="1207"/>
      <c r="F607" s="1207"/>
      <c r="G607" s="1206"/>
      <c r="H607" s="1208"/>
      <c r="I607" s="1209"/>
      <c r="J607" s="1206"/>
      <c r="K607" s="1206"/>
      <c r="L607" s="1209" t="s">
        <v>1628</v>
      </c>
      <c r="M607" s="1206" t="s">
        <v>2456</v>
      </c>
      <c r="N607" s="1207" t="s">
        <v>1621</v>
      </c>
      <c r="O607" s="1206">
        <f>+O604</f>
        <v>0</v>
      </c>
      <c r="P607" s="1210" t="e">
        <f>VLOOKUP($O607,ICP!$A:$B,2,FALSE)</f>
        <v>#N/A</v>
      </c>
      <c r="Q607" s="1207"/>
      <c r="R607" s="1207" t="s">
        <v>2457</v>
      </c>
      <c r="S607" s="1211">
        <f t="shared" si="21"/>
        <v>0</v>
      </c>
      <c r="T607" s="1212">
        <f>+'Form 2F'!$E11</f>
        <v>0</v>
      </c>
      <c r="V607" s="952"/>
    </row>
    <row r="608" spans="1:22" s="1213" customFormat="1">
      <c r="A608" s="1206" t="s">
        <v>2461</v>
      </c>
      <c r="B608" s="1206"/>
      <c r="C608" s="1206"/>
      <c r="D608" s="1206"/>
      <c r="E608" s="1207"/>
      <c r="F608" s="1207"/>
      <c r="G608" s="1206"/>
      <c r="H608" s="1208"/>
      <c r="I608" s="1209"/>
      <c r="J608" s="1206"/>
      <c r="K608" s="1206"/>
      <c r="L608" s="1209" t="s">
        <v>1628</v>
      </c>
      <c r="M608" s="1206" t="s">
        <v>2456</v>
      </c>
      <c r="N608" s="1207" t="s">
        <v>1624</v>
      </c>
      <c r="O608" s="1206">
        <f>+O604</f>
        <v>0</v>
      </c>
      <c r="P608" s="1210" t="e">
        <f>VLOOKUP($O608,ICP!$A:$B,2,FALSE)</f>
        <v>#N/A</v>
      </c>
      <c r="Q608" s="1207"/>
      <c r="R608" s="1207" t="s">
        <v>2457</v>
      </c>
      <c r="S608" s="1211">
        <f t="shared" si="21"/>
        <v>0</v>
      </c>
      <c r="T608" s="1212">
        <f>+'Form 2F'!$F11</f>
        <v>0</v>
      </c>
      <c r="V608" s="952"/>
    </row>
    <row r="609" spans="1:22" s="1203" customFormat="1">
      <c r="A609" s="1195" t="s">
        <v>2453</v>
      </c>
      <c r="B609" s="1195" t="s">
        <v>2454</v>
      </c>
      <c r="C609" s="1195">
        <v>220805</v>
      </c>
      <c r="D609" s="1195" t="s">
        <v>2448</v>
      </c>
      <c r="E609" s="1199" t="s">
        <v>2455</v>
      </c>
      <c r="F609" s="1199"/>
      <c r="G609" s="1195" t="s">
        <v>2449</v>
      </c>
      <c r="H609" s="1204" t="s">
        <v>2450</v>
      </c>
      <c r="I609" s="1205" t="s">
        <v>1629</v>
      </c>
      <c r="J609" s="1195" t="str">
        <f>IF(E609=H609,"Ok","No Match")</f>
        <v>No Match</v>
      </c>
      <c r="K609" s="1195" t="s">
        <v>2451</v>
      </c>
      <c r="L609" s="1205" t="s">
        <v>1628</v>
      </c>
      <c r="M609" s="1195" t="s">
        <v>2456</v>
      </c>
      <c r="N609" s="1199" t="s">
        <v>2292</v>
      </c>
      <c r="O609" s="1195">
        <f>+'Form 2F'!$A$12</f>
        <v>0</v>
      </c>
      <c r="P609" s="1214" t="e">
        <f>VLOOKUP($O609,ICP!$A:$B,2,FALSE)</f>
        <v>#N/A</v>
      </c>
      <c r="Q609" s="1199"/>
      <c r="R609" s="1199" t="s">
        <v>2457</v>
      </c>
      <c r="S609" s="1137">
        <f t="shared" si="21"/>
        <v>0</v>
      </c>
      <c r="T609" s="1138">
        <f>+'Form 2F'!$B12</f>
        <v>0</v>
      </c>
      <c r="V609" s="1202"/>
    </row>
    <row r="610" spans="1:22" s="1203" customFormat="1">
      <c r="A610" s="1195" t="s">
        <v>2458</v>
      </c>
      <c r="B610" s="1195"/>
      <c r="C610" s="1195"/>
      <c r="D610" s="1195"/>
      <c r="E610" s="1199"/>
      <c r="F610" s="1199"/>
      <c r="G610" s="1195"/>
      <c r="H610" s="1204"/>
      <c r="I610" s="1205"/>
      <c r="J610" s="1195"/>
      <c r="K610" s="1195"/>
      <c r="L610" s="1205" t="s">
        <v>1628</v>
      </c>
      <c r="M610" s="1195" t="s">
        <v>2456</v>
      </c>
      <c r="N610" s="1199" t="s">
        <v>1620</v>
      </c>
      <c r="O610" s="1195">
        <f>+O609</f>
        <v>0</v>
      </c>
      <c r="P610" s="1214" t="e">
        <f>VLOOKUP($O610,ICP!$A:$B,2,FALSE)</f>
        <v>#N/A</v>
      </c>
      <c r="Q610" s="1199"/>
      <c r="R610" s="1199" t="s">
        <v>2457</v>
      </c>
      <c r="S610" s="1137">
        <f t="shared" si="21"/>
        <v>0</v>
      </c>
      <c r="T610" s="1138">
        <f>+'Form 2F'!$C12</f>
        <v>0</v>
      </c>
      <c r="V610" s="1202"/>
    </row>
    <row r="611" spans="1:22" s="1203" customFormat="1">
      <c r="A611" s="1195" t="s">
        <v>2459</v>
      </c>
      <c r="B611" s="1195"/>
      <c r="C611" s="1195"/>
      <c r="D611" s="1195"/>
      <c r="E611" s="1199"/>
      <c r="F611" s="1199"/>
      <c r="G611" s="1195"/>
      <c r="H611" s="1204"/>
      <c r="I611" s="1205"/>
      <c r="J611" s="1195"/>
      <c r="K611" s="1195"/>
      <c r="L611" s="1205" t="s">
        <v>1628</v>
      </c>
      <c r="M611" s="1195" t="s">
        <v>2456</v>
      </c>
      <c r="N611" s="1199" t="s">
        <v>1622</v>
      </c>
      <c r="O611" s="1195">
        <f>+O609</f>
        <v>0</v>
      </c>
      <c r="P611" s="1214" t="e">
        <f>VLOOKUP($O611,ICP!$A:$B,2,FALSE)</f>
        <v>#N/A</v>
      </c>
      <c r="Q611" s="1199"/>
      <c r="R611" s="1199" t="s">
        <v>2457</v>
      </c>
      <c r="S611" s="1137">
        <f t="shared" si="21"/>
        <v>0</v>
      </c>
      <c r="T611" s="1138">
        <f>+'Form 2F'!$D12</f>
        <v>0</v>
      </c>
      <c r="V611" s="1202"/>
    </row>
    <row r="612" spans="1:22">
      <c r="A612" s="1132" t="s">
        <v>2460</v>
      </c>
      <c r="B612" s="1132"/>
      <c r="C612" s="1132"/>
      <c r="D612" s="1132"/>
      <c r="E612" s="1139"/>
      <c r="F612" s="1139"/>
      <c r="G612" s="1132"/>
      <c r="H612" s="1150"/>
      <c r="I612" s="1134"/>
      <c r="J612" s="1132"/>
      <c r="K612" s="1132"/>
      <c r="L612" s="1102" t="s">
        <v>1628</v>
      </c>
      <c r="M612" s="1132" t="s">
        <v>2456</v>
      </c>
      <c r="N612" s="1100" t="s">
        <v>1621</v>
      </c>
      <c r="O612" s="1132">
        <f>+O609</f>
        <v>0</v>
      </c>
      <c r="P612" s="1136" t="e">
        <f>VLOOKUP($O612,ICP!$A:$B,2,FALSE)</f>
        <v>#N/A</v>
      </c>
      <c r="R612" s="1139" t="s">
        <v>2457</v>
      </c>
      <c r="S612" s="1184">
        <f t="shared" si="21"/>
        <v>0</v>
      </c>
      <c r="T612" s="1181">
        <f>+'Form 2F'!$E12</f>
        <v>0</v>
      </c>
    </row>
    <row r="613" spans="1:22">
      <c r="A613" s="1132" t="s">
        <v>2461</v>
      </c>
      <c r="B613" s="1132"/>
      <c r="C613" s="1132"/>
      <c r="D613" s="1132"/>
      <c r="E613" s="1139"/>
      <c r="F613" s="1139"/>
      <c r="G613" s="1132"/>
      <c r="H613" s="1150"/>
      <c r="I613" s="1134"/>
      <c r="J613" s="1132"/>
      <c r="K613" s="1132"/>
      <c r="L613" s="1102" t="s">
        <v>1628</v>
      </c>
      <c r="M613" s="1132" t="s">
        <v>2456</v>
      </c>
      <c r="N613" s="1100" t="s">
        <v>1624</v>
      </c>
      <c r="O613" s="1132">
        <f>+O609</f>
        <v>0</v>
      </c>
      <c r="P613" s="1136" t="e">
        <f>VLOOKUP($O613,ICP!$A:$B,2,FALSE)</f>
        <v>#N/A</v>
      </c>
      <c r="R613" s="1139" t="s">
        <v>2457</v>
      </c>
      <c r="S613" s="1184">
        <f t="shared" si="21"/>
        <v>0</v>
      </c>
      <c r="T613" s="1181">
        <f>+'Form 2F'!$F12</f>
        <v>0</v>
      </c>
    </row>
    <row r="614" spans="1:22" s="1213" customFormat="1">
      <c r="A614" s="1206" t="s">
        <v>2453</v>
      </c>
      <c r="B614" s="1206" t="s">
        <v>2454</v>
      </c>
      <c r="C614" s="1206">
        <v>220805</v>
      </c>
      <c r="D614" s="1206" t="s">
        <v>2448</v>
      </c>
      <c r="E614" s="1207" t="s">
        <v>2455</v>
      </c>
      <c r="F614" s="1207"/>
      <c r="G614" s="1206" t="s">
        <v>2449</v>
      </c>
      <c r="H614" s="1208" t="s">
        <v>2450</v>
      </c>
      <c r="I614" s="1209" t="s">
        <v>1629</v>
      </c>
      <c r="J614" s="1206" t="str">
        <f>IF(E614=H614,"Ok","No Match")</f>
        <v>No Match</v>
      </c>
      <c r="K614" s="1206" t="s">
        <v>2451</v>
      </c>
      <c r="L614" s="1209" t="s">
        <v>1628</v>
      </c>
      <c r="M614" s="1206" t="s">
        <v>2456</v>
      </c>
      <c r="N614" s="1207" t="s">
        <v>2292</v>
      </c>
      <c r="O614" s="1206">
        <f>+'Form 2F'!$A$13</f>
        <v>0</v>
      </c>
      <c r="P614" s="1210" t="e">
        <f>VLOOKUP($O614,ICP!$A:$B,2,FALSE)</f>
        <v>#N/A</v>
      </c>
      <c r="Q614" s="1207"/>
      <c r="R614" s="1207" t="s">
        <v>2457</v>
      </c>
      <c r="S614" s="1211">
        <f t="shared" si="21"/>
        <v>0</v>
      </c>
      <c r="T614" s="1212">
        <f>+'Form 2F'!$B13</f>
        <v>0</v>
      </c>
      <c r="V614" s="952"/>
    </row>
    <row r="615" spans="1:22" s="1213" customFormat="1">
      <c r="A615" s="1206" t="s">
        <v>2458</v>
      </c>
      <c r="B615" s="1206"/>
      <c r="C615" s="1206"/>
      <c r="D615" s="1206"/>
      <c r="E615" s="1207"/>
      <c r="F615" s="1207"/>
      <c r="G615" s="1206"/>
      <c r="H615" s="1208"/>
      <c r="I615" s="1209"/>
      <c r="J615" s="1206"/>
      <c r="K615" s="1206"/>
      <c r="L615" s="1209" t="s">
        <v>1628</v>
      </c>
      <c r="M615" s="1206" t="s">
        <v>2456</v>
      </c>
      <c r="N615" s="1207" t="s">
        <v>1620</v>
      </c>
      <c r="O615" s="1206">
        <f>+O614</f>
        <v>0</v>
      </c>
      <c r="P615" s="1210" t="e">
        <f>VLOOKUP($O615,ICP!$A:$B,2,FALSE)</f>
        <v>#N/A</v>
      </c>
      <c r="Q615" s="1207"/>
      <c r="R615" s="1207" t="s">
        <v>2457</v>
      </c>
      <c r="S615" s="1211">
        <f t="shared" si="21"/>
        <v>0</v>
      </c>
      <c r="T615" s="1212">
        <f>+'Form 2F'!$C13</f>
        <v>0</v>
      </c>
      <c r="V615" s="952"/>
    </row>
    <row r="616" spans="1:22" s="1213" customFormat="1">
      <c r="A616" s="1206" t="s">
        <v>2459</v>
      </c>
      <c r="B616" s="1206"/>
      <c r="C616" s="1206"/>
      <c r="D616" s="1206"/>
      <c r="E616" s="1207"/>
      <c r="F616" s="1207"/>
      <c r="G616" s="1206"/>
      <c r="H616" s="1208"/>
      <c r="I616" s="1209"/>
      <c r="J616" s="1206"/>
      <c r="K616" s="1206"/>
      <c r="L616" s="1209" t="s">
        <v>1628</v>
      </c>
      <c r="M616" s="1206" t="s">
        <v>2456</v>
      </c>
      <c r="N616" s="1207" t="s">
        <v>1622</v>
      </c>
      <c r="O616" s="1206">
        <f>+O614</f>
        <v>0</v>
      </c>
      <c r="P616" s="1210" t="e">
        <f>VLOOKUP($O616,ICP!$A:$B,2,FALSE)</f>
        <v>#N/A</v>
      </c>
      <c r="Q616" s="1207"/>
      <c r="R616" s="1207" t="s">
        <v>2457</v>
      </c>
      <c r="S616" s="1211">
        <f t="shared" si="21"/>
        <v>0</v>
      </c>
      <c r="T616" s="1212">
        <f>+'Form 2F'!$D13</f>
        <v>0</v>
      </c>
      <c r="V616" s="952"/>
    </row>
    <row r="617" spans="1:22" s="1213" customFormat="1">
      <c r="A617" s="1206" t="s">
        <v>2460</v>
      </c>
      <c r="B617" s="1206"/>
      <c r="C617" s="1206"/>
      <c r="D617" s="1206"/>
      <c r="E617" s="1207"/>
      <c r="F617" s="1207"/>
      <c r="G617" s="1206"/>
      <c r="H617" s="1208"/>
      <c r="I617" s="1209"/>
      <c r="J617" s="1206"/>
      <c r="K617" s="1206"/>
      <c r="L617" s="1209" t="s">
        <v>1628</v>
      </c>
      <c r="M617" s="1206" t="s">
        <v>2456</v>
      </c>
      <c r="N617" s="1207" t="s">
        <v>1621</v>
      </c>
      <c r="O617" s="1206">
        <f>+O614</f>
        <v>0</v>
      </c>
      <c r="P617" s="1210" t="e">
        <f>VLOOKUP($O617,ICP!$A:$B,2,FALSE)</f>
        <v>#N/A</v>
      </c>
      <c r="Q617" s="1207"/>
      <c r="R617" s="1207" t="s">
        <v>2457</v>
      </c>
      <c r="S617" s="1211">
        <f t="shared" si="21"/>
        <v>0</v>
      </c>
      <c r="T617" s="1212">
        <f>+'Form 2F'!$E13</f>
        <v>0</v>
      </c>
      <c r="V617" s="952"/>
    </row>
    <row r="618" spans="1:22" s="1213" customFormat="1">
      <c r="A618" s="1206" t="s">
        <v>2461</v>
      </c>
      <c r="B618" s="1206"/>
      <c r="C618" s="1206"/>
      <c r="D618" s="1206"/>
      <c r="E618" s="1207"/>
      <c r="F618" s="1207"/>
      <c r="G618" s="1206"/>
      <c r="H618" s="1208"/>
      <c r="I618" s="1209"/>
      <c r="J618" s="1206"/>
      <c r="K618" s="1206"/>
      <c r="L618" s="1209" t="s">
        <v>1628</v>
      </c>
      <c r="M618" s="1206" t="s">
        <v>2456</v>
      </c>
      <c r="N618" s="1207" t="s">
        <v>1624</v>
      </c>
      <c r="O618" s="1206">
        <f>+O614</f>
        <v>0</v>
      </c>
      <c r="P618" s="1210" t="e">
        <f>VLOOKUP($O618,ICP!$A:$B,2,FALSE)</f>
        <v>#N/A</v>
      </c>
      <c r="Q618" s="1207"/>
      <c r="R618" s="1207" t="s">
        <v>2457</v>
      </c>
      <c r="S618" s="1211">
        <f t="shared" si="21"/>
        <v>0</v>
      </c>
      <c r="T618" s="1212">
        <f>+'Form 2F'!$F13</f>
        <v>0</v>
      </c>
      <c r="V618" s="952"/>
    </row>
    <row r="619" spans="1:22" s="1149" customFormat="1">
      <c r="A619" s="1132" t="s">
        <v>2453</v>
      </c>
      <c r="B619" s="1132" t="s">
        <v>2454</v>
      </c>
      <c r="C619" s="1132">
        <v>220805</v>
      </c>
      <c r="D619" s="1132" t="s">
        <v>2448</v>
      </c>
      <c r="E619" s="1139" t="s">
        <v>2455</v>
      </c>
      <c r="F619" s="1139"/>
      <c r="G619" s="1132" t="s">
        <v>2449</v>
      </c>
      <c r="H619" s="1150" t="s">
        <v>2450</v>
      </c>
      <c r="I619" s="1134" t="s">
        <v>1629</v>
      </c>
      <c r="J619" s="1132" t="str">
        <f>IF(E619=H619,"Ok","No Match")</f>
        <v>No Match</v>
      </c>
      <c r="K619" s="1132" t="s">
        <v>2451</v>
      </c>
      <c r="L619" s="1134" t="s">
        <v>1628</v>
      </c>
      <c r="M619" s="1132" t="s">
        <v>2456</v>
      </c>
      <c r="N619" s="1139" t="s">
        <v>2292</v>
      </c>
      <c r="O619" s="1132">
        <f>+'Form 2F'!$A$14</f>
        <v>0</v>
      </c>
      <c r="P619" s="1215" t="e">
        <f>VLOOKUP($O619,ICP!$A:$B,2,FALSE)</f>
        <v>#N/A</v>
      </c>
      <c r="Q619" s="1139"/>
      <c r="R619" s="1139" t="s">
        <v>2457</v>
      </c>
      <c r="S619" s="1180">
        <f t="shared" si="21"/>
        <v>0</v>
      </c>
      <c r="T619" s="1181">
        <f>+'Form 2F'!$B14</f>
        <v>0</v>
      </c>
      <c r="V619" s="737"/>
    </row>
    <row r="620" spans="1:22" s="1149" customFormat="1">
      <c r="A620" s="1132" t="s">
        <v>2458</v>
      </c>
      <c r="B620" s="1132"/>
      <c r="C620" s="1132"/>
      <c r="D620" s="1132"/>
      <c r="E620" s="1139"/>
      <c r="F620" s="1139"/>
      <c r="G620" s="1132"/>
      <c r="H620" s="1150"/>
      <c r="I620" s="1134"/>
      <c r="J620" s="1132"/>
      <c r="K620" s="1132"/>
      <c r="L620" s="1134" t="s">
        <v>1628</v>
      </c>
      <c r="M620" s="1132" t="s">
        <v>2456</v>
      </c>
      <c r="N620" s="1139" t="s">
        <v>1620</v>
      </c>
      <c r="O620" s="1132">
        <f>+O619</f>
        <v>0</v>
      </c>
      <c r="P620" s="1215" t="e">
        <f>VLOOKUP($O620,ICP!$A:$B,2,FALSE)</f>
        <v>#N/A</v>
      </c>
      <c r="Q620" s="1139"/>
      <c r="R620" s="1139" t="s">
        <v>2457</v>
      </c>
      <c r="S620" s="1180">
        <f t="shared" si="21"/>
        <v>0</v>
      </c>
      <c r="T620" s="1181">
        <f>+'Form 2F'!$C14</f>
        <v>0</v>
      </c>
      <c r="V620" s="737"/>
    </row>
    <row r="621" spans="1:22" s="1149" customFormat="1">
      <c r="A621" s="1132" t="s">
        <v>2459</v>
      </c>
      <c r="B621" s="1132"/>
      <c r="C621" s="1132"/>
      <c r="D621" s="1132"/>
      <c r="E621" s="1139"/>
      <c r="F621" s="1139"/>
      <c r="G621" s="1132"/>
      <c r="H621" s="1150"/>
      <c r="I621" s="1134"/>
      <c r="J621" s="1132"/>
      <c r="K621" s="1132"/>
      <c r="L621" s="1134" t="s">
        <v>1628</v>
      </c>
      <c r="M621" s="1132" t="s">
        <v>2456</v>
      </c>
      <c r="N621" s="1139" t="s">
        <v>1622</v>
      </c>
      <c r="O621" s="1132">
        <f>+O619</f>
        <v>0</v>
      </c>
      <c r="P621" s="1215" t="e">
        <f>VLOOKUP($O621,ICP!$A:$B,2,FALSE)</f>
        <v>#N/A</v>
      </c>
      <c r="Q621" s="1139"/>
      <c r="R621" s="1139" t="s">
        <v>2457</v>
      </c>
      <c r="S621" s="1180">
        <f t="shared" si="21"/>
        <v>0</v>
      </c>
      <c r="T621" s="1181">
        <f>+'Form 2F'!$D14</f>
        <v>0</v>
      </c>
      <c r="V621" s="737"/>
    </row>
    <row r="622" spans="1:22" s="1149" customFormat="1">
      <c r="A622" s="1132" t="s">
        <v>2460</v>
      </c>
      <c r="B622" s="1132"/>
      <c r="C622" s="1132"/>
      <c r="D622" s="1132"/>
      <c r="E622" s="1139"/>
      <c r="F622" s="1139"/>
      <c r="G622" s="1132"/>
      <c r="H622" s="1150"/>
      <c r="I622" s="1134"/>
      <c r="J622" s="1132"/>
      <c r="K622" s="1132"/>
      <c r="L622" s="1134" t="s">
        <v>1628</v>
      </c>
      <c r="M622" s="1132" t="s">
        <v>2456</v>
      </c>
      <c r="N622" s="1139" t="s">
        <v>1621</v>
      </c>
      <c r="O622" s="1132">
        <f>+O619</f>
        <v>0</v>
      </c>
      <c r="P622" s="1215" t="e">
        <f>VLOOKUP($O622,ICP!$A:$B,2,FALSE)</f>
        <v>#N/A</v>
      </c>
      <c r="Q622" s="1139"/>
      <c r="R622" s="1139" t="s">
        <v>2457</v>
      </c>
      <c r="S622" s="1180">
        <f t="shared" si="21"/>
        <v>0</v>
      </c>
      <c r="T622" s="1181">
        <f>+'Form 2F'!$E14</f>
        <v>0</v>
      </c>
      <c r="V622" s="737"/>
    </row>
    <row r="623" spans="1:22" s="1149" customFormat="1">
      <c r="A623" s="1132" t="s">
        <v>2461</v>
      </c>
      <c r="B623" s="1132"/>
      <c r="C623" s="1132"/>
      <c r="D623" s="1132"/>
      <c r="E623" s="1139"/>
      <c r="F623" s="1139"/>
      <c r="G623" s="1132"/>
      <c r="H623" s="1150"/>
      <c r="I623" s="1134"/>
      <c r="J623" s="1132"/>
      <c r="K623" s="1132"/>
      <c r="L623" s="1134" t="s">
        <v>1628</v>
      </c>
      <c r="M623" s="1132" t="s">
        <v>2456</v>
      </c>
      <c r="N623" s="1139" t="s">
        <v>1624</v>
      </c>
      <c r="O623" s="1132">
        <f>+O619</f>
        <v>0</v>
      </c>
      <c r="P623" s="1215" t="e">
        <f>VLOOKUP($O623,ICP!$A:$B,2,FALSE)</f>
        <v>#N/A</v>
      </c>
      <c r="Q623" s="1139"/>
      <c r="R623" s="1139" t="s">
        <v>2457</v>
      </c>
      <c r="S623" s="1180">
        <f t="shared" si="21"/>
        <v>0</v>
      </c>
      <c r="T623" s="1181">
        <f>+'Form 2F'!$F14</f>
        <v>0</v>
      </c>
      <c r="V623" s="737"/>
    </row>
    <row r="624" spans="1:22" s="1213" customFormat="1">
      <c r="A624" s="1206" t="s">
        <v>2453</v>
      </c>
      <c r="B624" s="1206" t="s">
        <v>2454</v>
      </c>
      <c r="C624" s="1206">
        <v>220805</v>
      </c>
      <c r="D624" s="1206" t="s">
        <v>2448</v>
      </c>
      <c r="E624" s="1207" t="s">
        <v>2455</v>
      </c>
      <c r="F624" s="1207"/>
      <c r="G624" s="1206" t="s">
        <v>2449</v>
      </c>
      <c r="H624" s="1208" t="s">
        <v>2450</v>
      </c>
      <c r="I624" s="1209" t="s">
        <v>1629</v>
      </c>
      <c r="J624" s="1206" t="str">
        <f>IF(E624=H624,"Ok","No Match")</f>
        <v>No Match</v>
      </c>
      <c r="K624" s="1206" t="s">
        <v>2451</v>
      </c>
      <c r="L624" s="1209" t="s">
        <v>1628</v>
      </c>
      <c r="M624" s="1206" t="s">
        <v>2456</v>
      </c>
      <c r="N624" s="1207" t="s">
        <v>2292</v>
      </c>
      <c r="O624" s="1206">
        <f>+'Form 2F'!$A$15</f>
        <v>0</v>
      </c>
      <c r="P624" s="1210" t="e">
        <f>VLOOKUP($O624,ICP!$A:$B,2,FALSE)</f>
        <v>#N/A</v>
      </c>
      <c r="Q624" s="1207"/>
      <c r="R624" s="1207" t="s">
        <v>2457</v>
      </c>
      <c r="S624" s="1211">
        <f t="shared" si="21"/>
        <v>0</v>
      </c>
      <c r="T624" s="1212">
        <f>+'Form 2F'!$B15</f>
        <v>0</v>
      </c>
      <c r="V624" s="952"/>
    </row>
    <row r="625" spans="1:22" s="1213" customFormat="1">
      <c r="A625" s="1206" t="s">
        <v>2458</v>
      </c>
      <c r="B625" s="1206"/>
      <c r="C625" s="1206"/>
      <c r="D625" s="1206"/>
      <c r="E625" s="1207"/>
      <c r="F625" s="1207"/>
      <c r="G625" s="1206"/>
      <c r="H625" s="1208"/>
      <c r="I625" s="1209"/>
      <c r="J625" s="1206"/>
      <c r="K625" s="1206"/>
      <c r="L625" s="1209" t="s">
        <v>1628</v>
      </c>
      <c r="M625" s="1206" t="s">
        <v>2456</v>
      </c>
      <c r="N625" s="1207" t="s">
        <v>1620</v>
      </c>
      <c r="O625" s="1206">
        <f>+O624</f>
        <v>0</v>
      </c>
      <c r="P625" s="1210" t="e">
        <f>VLOOKUP($O625,ICP!$A:$B,2,FALSE)</f>
        <v>#N/A</v>
      </c>
      <c r="Q625" s="1207"/>
      <c r="R625" s="1207" t="s">
        <v>2457</v>
      </c>
      <c r="S625" s="1211">
        <f t="shared" si="21"/>
        <v>0</v>
      </c>
      <c r="T625" s="1212">
        <f>+'Form 2F'!$C15</f>
        <v>0</v>
      </c>
      <c r="V625" s="952"/>
    </row>
    <row r="626" spans="1:22" s="1213" customFormat="1">
      <c r="A626" s="1206" t="s">
        <v>2459</v>
      </c>
      <c r="B626" s="1206"/>
      <c r="C626" s="1206"/>
      <c r="D626" s="1206"/>
      <c r="E626" s="1207"/>
      <c r="F626" s="1207"/>
      <c r="G626" s="1206"/>
      <c r="H626" s="1208"/>
      <c r="I626" s="1209"/>
      <c r="J626" s="1206"/>
      <c r="K626" s="1206"/>
      <c r="L626" s="1209" t="s">
        <v>1628</v>
      </c>
      <c r="M626" s="1206" t="s">
        <v>2456</v>
      </c>
      <c r="N626" s="1207" t="s">
        <v>1622</v>
      </c>
      <c r="O626" s="1206">
        <f>+O624</f>
        <v>0</v>
      </c>
      <c r="P626" s="1210" t="e">
        <f>VLOOKUP($O626,ICP!$A:$B,2,FALSE)</f>
        <v>#N/A</v>
      </c>
      <c r="Q626" s="1207"/>
      <c r="R626" s="1207" t="s">
        <v>2457</v>
      </c>
      <c r="S626" s="1211">
        <f t="shared" si="21"/>
        <v>0</v>
      </c>
      <c r="T626" s="1212">
        <f>+'Form 2F'!$D15</f>
        <v>0</v>
      </c>
      <c r="V626" s="952"/>
    </row>
    <row r="627" spans="1:22" s="1213" customFormat="1">
      <c r="A627" s="1206" t="s">
        <v>2460</v>
      </c>
      <c r="B627" s="1206"/>
      <c r="C627" s="1206"/>
      <c r="D627" s="1206"/>
      <c r="E627" s="1207"/>
      <c r="F627" s="1207"/>
      <c r="G627" s="1206"/>
      <c r="H627" s="1208"/>
      <c r="I627" s="1209"/>
      <c r="J627" s="1206"/>
      <c r="K627" s="1206"/>
      <c r="L627" s="1209" t="s">
        <v>1628</v>
      </c>
      <c r="M627" s="1206" t="s">
        <v>2456</v>
      </c>
      <c r="N627" s="1207" t="s">
        <v>1621</v>
      </c>
      <c r="O627" s="1206">
        <f>+O624</f>
        <v>0</v>
      </c>
      <c r="P627" s="1210" t="e">
        <f>VLOOKUP($O627,ICP!$A:$B,2,FALSE)</f>
        <v>#N/A</v>
      </c>
      <c r="Q627" s="1207"/>
      <c r="R627" s="1207" t="s">
        <v>2457</v>
      </c>
      <c r="S627" s="1211">
        <f t="shared" si="21"/>
        <v>0</v>
      </c>
      <c r="T627" s="1212">
        <f>+'Form 2F'!$E15</f>
        <v>0</v>
      </c>
      <c r="V627" s="952"/>
    </row>
    <row r="628" spans="1:22" s="1213" customFormat="1">
      <c r="A628" s="1206" t="s">
        <v>2461</v>
      </c>
      <c r="B628" s="1206"/>
      <c r="C628" s="1206"/>
      <c r="D628" s="1206"/>
      <c r="E628" s="1207"/>
      <c r="F628" s="1207"/>
      <c r="G628" s="1206"/>
      <c r="H628" s="1208"/>
      <c r="I628" s="1209"/>
      <c r="J628" s="1206"/>
      <c r="K628" s="1206"/>
      <c r="L628" s="1209" t="s">
        <v>1628</v>
      </c>
      <c r="M628" s="1206" t="s">
        <v>2456</v>
      </c>
      <c r="N628" s="1207" t="s">
        <v>1624</v>
      </c>
      <c r="O628" s="1206">
        <f>+O624</f>
        <v>0</v>
      </c>
      <c r="P628" s="1210" t="e">
        <f>VLOOKUP($O628,ICP!$A:$B,2,FALSE)</f>
        <v>#N/A</v>
      </c>
      <c r="Q628" s="1207"/>
      <c r="R628" s="1207" t="s">
        <v>2457</v>
      </c>
      <c r="S628" s="1211">
        <f t="shared" si="21"/>
        <v>0</v>
      </c>
      <c r="T628" s="1212">
        <f>+'Form 2F'!$F15</f>
        <v>0</v>
      </c>
      <c r="V628" s="952"/>
    </row>
    <row r="629" spans="1:22">
      <c r="A629" s="1132" t="s">
        <v>2453</v>
      </c>
      <c r="B629" s="1132" t="s">
        <v>2454</v>
      </c>
      <c r="C629" s="1132">
        <v>220805</v>
      </c>
      <c r="D629" s="1132" t="s">
        <v>2448</v>
      </c>
      <c r="E629" s="1139" t="s">
        <v>2455</v>
      </c>
      <c r="F629" s="1139"/>
      <c r="G629" s="1132" t="s">
        <v>2449</v>
      </c>
      <c r="H629" s="1150" t="s">
        <v>2450</v>
      </c>
      <c r="I629" s="1134" t="s">
        <v>1629</v>
      </c>
      <c r="J629" s="1132" t="str">
        <f>IF(E629=H629,"Ok","No Match")</f>
        <v>No Match</v>
      </c>
      <c r="K629" s="1132" t="s">
        <v>2451</v>
      </c>
      <c r="L629" s="1102" t="s">
        <v>1628</v>
      </c>
      <c r="M629" s="1132" t="s">
        <v>2456</v>
      </c>
      <c r="N629" s="1100" t="s">
        <v>2292</v>
      </c>
      <c r="O629" s="1132">
        <f>+'Form 2F'!$A$16</f>
        <v>0</v>
      </c>
      <c r="P629" s="1136" t="e">
        <f>VLOOKUP($O629,ICP!$A:$B,2,FALSE)</f>
        <v>#N/A</v>
      </c>
      <c r="R629" s="1139" t="s">
        <v>2457</v>
      </c>
      <c r="S629" s="1184">
        <f t="shared" si="21"/>
        <v>0</v>
      </c>
      <c r="T629" s="1181">
        <f>+'Form 2F'!$B16</f>
        <v>0</v>
      </c>
    </row>
    <row r="630" spans="1:22">
      <c r="A630" s="1132" t="s">
        <v>2458</v>
      </c>
      <c r="B630" s="1132"/>
      <c r="C630" s="1132"/>
      <c r="D630" s="1132"/>
      <c r="E630" s="1139"/>
      <c r="F630" s="1139"/>
      <c r="G630" s="1132"/>
      <c r="H630" s="1150"/>
      <c r="I630" s="1134"/>
      <c r="J630" s="1132"/>
      <c r="K630" s="1132"/>
      <c r="L630" s="1102" t="s">
        <v>1628</v>
      </c>
      <c r="M630" s="1132" t="s">
        <v>2456</v>
      </c>
      <c r="N630" s="1100" t="s">
        <v>1620</v>
      </c>
      <c r="O630" s="1132">
        <f>+O629</f>
        <v>0</v>
      </c>
      <c r="P630" s="1136" t="e">
        <f>VLOOKUP($O630,ICP!$A:$B,2,FALSE)</f>
        <v>#N/A</v>
      </c>
      <c r="R630" s="1139" t="s">
        <v>2457</v>
      </c>
      <c r="S630" s="1184">
        <f t="shared" si="21"/>
        <v>0</v>
      </c>
      <c r="T630" s="1181">
        <f>+'Form 2F'!$C16</f>
        <v>0</v>
      </c>
    </row>
    <row r="631" spans="1:22">
      <c r="A631" s="1132" t="s">
        <v>2459</v>
      </c>
      <c r="B631" s="1132"/>
      <c r="C631" s="1132"/>
      <c r="D631" s="1132"/>
      <c r="E631" s="1139"/>
      <c r="F631" s="1139"/>
      <c r="G631" s="1132"/>
      <c r="H631" s="1150"/>
      <c r="I631" s="1134"/>
      <c r="J631" s="1132"/>
      <c r="K631" s="1132"/>
      <c r="L631" s="1102" t="s">
        <v>1628</v>
      </c>
      <c r="M631" s="1132" t="s">
        <v>2456</v>
      </c>
      <c r="N631" s="1100" t="s">
        <v>1622</v>
      </c>
      <c r="O631" s="1132">
        <f>+O629</f>
        <v>0</v>
      </c>
      <c r="P631" s="1136" t="e">
        <f>VLOOKUP($O631,ICP!$A:$B,2,FALSE)</f>
        <v>#N/A</v>
      </c>
      <c r="R631" s="1139" t="s">
        <v>2457</v>
      </c>
      <c r="S631" s="1184">
        <f t="shared" si="21"/>
        <v>0</v>
      </c>
      <c r="T631" s="1181">
        <f>+'Form 2F'!$D16</f>
        <v>0</v>
      </c>
    </row>
    <row r="632" spans="1:22">
      <c r="A632" s="1132" t="s">
        <v>2460</v>
      </c>
      <c r="B632" s="1132"/>
      <c r="C632" s="1132"/>
      <c r="D632" s="1132"/>
      <c r="E632" s="1139"/>
      <c r="F632" s="1139"/>
      <c r="G632" s="1132"/>
      <c r="H632" s="1150"/>
      <c r="I632" s="1134"/>
      <c r="J632" s="1132"/>
      <c r="K632" s="1132"/>
      <c r="L632" s="1102" t="s">
        <v>1628</v>
      </c>
      <c r="M632" s="1132" t="s">
        <v>2456</v>
      </c>
      <c r="N632" s="1100" t="s">
        <v>1621</v>
      </c>
      <c r="O632" s="1132">
        <f>+O629</f>
        <v>0</v>
      </c>
      <c r="P632" s="1136" t="e">
        <f>VLOOKUP($O632,ICP!$A:$B,2,FALSE)</f>
        <v>#N/A</v>
      </c>
      <c r="R632" s="1139" t="s">
        <v>2457</v>
      </c>
      <c r="S632" s="1184">
        <f t="shared" si="21"/>
        <v>0</v>
      </c>
      <c r="T632" s="1181">
        <f>+'Form 2F'!$E16</f>
        <v>0</v>
      </c>
    </row>
    <row r="633" spans="1:22">
      <c r="A633" s="1132" t="s">
        <v>2461</v>
      </c>
      <c r="B633" s="1132"/>
      <c r="C633" s="1132"/>
      <c r="D633" s="1132"/>
      <c r="E633" s="1139"/>
      <c r="F633" s="1139"/>
      <c r="G633" s="1132"/>
      <c r="H633" s="1150"/>
      <c r="I633" s="1134"/>
      <c r="J633" s="1132"/>
      <c r="K633" s="1132"/>
      <c r="L633" s="1102" t="s">
        <v>1628</v>
      </c>
      <c r="M633" s="1132" t="s">
        <v>2456</v>
      </c>
      <c r="N633" s="1100" t="s">
        <v>1624</v>
      </c>
      <c r="O633" s="1132">
        <f>+O629</f>
        <v>0</v>
      </c>
      <c r="P633" s="1136" t="e">
        <f>VLOOKUP($O633,ICP!$A:$B,2,FALSE)</f>
        <v>#N/A</v>
      </c>
      <c r="R633" s="1139" t="s">
        <v>2457</v>
      </c>
      <c r="S633" s="1184">
        <f t="shared" si="21"/>
        <v>0</v>
      </c>
      <c r="T633" s="1181">
        <f>+'Form 2F'!$F16</f>
        <v>0</v>
      </c>
    </row>
    <row r="634" spans="1:22" s="1213" customFormat="1">
      <c r="A634" s="1206" t="s">
        <v>2453</v>
      </c>
      <c r="B634" s="1206" t="s">
        <v>2454</v>
      </c>
      <c r="C634" s="1206">
        <v>220805</v>
      </c>
      <c r="D634" s="1206" t="s">
        <v>2448</v>
      </c>
      <c r="E634" s="1207" t="s">
        <v>2455</v>
      </c>
      <c r="F634" s="1207"/>
      <c r="G634" s="1206" t="s">
        <v>2449</v>
      </c>
      <c r="H634" s="1208" t="s">
        <v>2450</v>
      </c>
      <c r="I634" s="1209" t="s">
        <v>1629</v>
      </c>
      <c r="J634" s="1206" t="str">
        <f>IF(E634=H634,"Ok","No Match")</f>
        <v>No Match</v>
      </c>
      <c r="K634" s="1206" t="s">
        <v>2451</v>
      </c>
      <c r="L634" s="1209" t="s">
        <v>1628</v>
      </c>
      <c r="M634" s="1206" t="s">
        <v>2456</v>
      </c>
      <c r="N634" s="1207" t="s">
        <v>2292</v>
      </c>
      <c r="O634" s="1206">
        <f>+'Form 2F'!$A$17</f>
        <v>0</v>
      </c>
      <c r="P634" s="1210" t="e">
        <f>VLOOKUP($O634,ICP!$A:$B,2,FALSE)</f>
        <v>#N/A</v>
      </c>
      <c r="Q634" s="1207"/>
      <c r="R634" s="1207" t="s">
        <v>2457</v>
      </c>
      <c r="S634" s="1211">
        <f t="shared" si="21"/>
        <v>0</v>
      </c>
      <c r="T634" s="1212">
        <f>+'Form 2F'!$B17</f>
        <v>0</v>
      </c>
      <c r="V634" s="952"/>
    </row>
    <row r="635" spans="1:22" s="1213" customFormat="1">
      <c r="A635" s="1206" t="s">
        <v>2458</v>
      </c>
      <c r="B635" s="1206"/>
      <c r="C635" s="1206"/>
      <c r="D635" s="1206"/>
      <c r="E635" s="1207"/>
      <c r="F635" s="1207"/>
      <c r="G635" s="1206"/>
      <c r="H635" s="1208"/>
      <c r="I635" s="1209"/>
      <c r="J635" s="1206"/>
      <c r="K635" s="1206"/>
      <c r="L635" s="1209" t="s">
        <v>1628</v>
      </c>
      <c r="M635" s="1206" t="s">
        <v>2456</v>
      </c>
      <c r="N635" s="1207" t="s">
        <v>1620</v>
      </c>
      <c r="O635" s="1206">
        <f>+O634</f>
        <v>0</v>
      </c>
      <c r="P635" s="1210" t="e">
        <f>VLOOKUP($O635,ICP!$A:$B,2,FALSE)</f>
        <v>#N/A</v>
      </c>
      <c r="Q635" s="1207"/>
      <c r="R635" s="1207" t="s">
        <v>2457</v>
      </c>
      <c r="S635" s="1211">
        <f t="shared" si="21"/>
        <v>0</v>
      </c>
      <c r="T635" s="1212">
        <f>+'Form 2F'!$C17</f>
        <v>0</v>
      </c>
      <c r="V635" s="952"/>
    </row>
    <row r="636" spans="1:22" s="1213" customFormat="1">
      <c r="A636" s="1206" t="s">
        <v>2459</v>
      </c>
      <c r="B636" s="1206"/>
      <c r="C636" s="1206"/>
      <c r="D636" s="1206"/>
      <c r="E636" s="1207"/>
      <c r="F636" s="1207"/>
      <c r="G636" s="1206"/>
      <c r="H636" s="1208"/>
      <c r="I636" s="1209"/>
      <c r="J636" s="1206"/>
      <c r="K636" s="1206"/>
      <c r="L636" s="1209" t="s">
        <v>1628</v>
      </c>
      <c r="M636" s="1206" t="s">
        <v>2456</v>
      </c>
      <c r="N636" s="1207" t="s">
        <v>1622</v>
      </c>
      <c r="O636" s="1206">
        <f>+O634</f>
        <v>0</v>
      </c>
      <c r="P636" s="1210" t="e">
        <f>VLOOKUP($O636,ICP!$A:$B,2,FALSE)</f>
        <v>#N/A</v>
      </c>
      <c r="Q636" s="1207"/>
      <c r="R636" s="1207" t="s">
        <v>2457</v>
      </c>
      <c r="S636" s="1211">
        <f t="shared" si="21"/>
        <v>0</v>
      </c>
      <c r="T636" s="1212">
        <f>+'Form 2F'!$D17</f>
        <v>0</v>
      </c>
      <c r="V636" s="952"/>
    </row>
    <row r="637" spans="1:22" s="1213" customFormat="1">
      <c r="A637" s="1206" t="s">
        <v>2460</v>
      </c>
      <c r="B637" s="1206"/>
      <c r="C637" s="1206"/>
      <c r="D637" s="1206"/>
      <c r="E637" s="1207"/>
      <c r="F637" s="1207"/>
      <c r="G637" s="1206"/>
      <c r="H637" s="1208"/>
      <c r="I637" s="1209"/>
      <c r="J637" s="1206"/>
      <c r="K637" s="1206"/>
      <c r="L637" s="1209" t="s">
        <v>1628</v>
      </c>
      <c r="M637" s="1206" t="s">
        <v>2456</v>
      </c>
      <c r="N637" s="1207" t="s">
        <v>1621</v>
      </c>
      <c r="O637" s="1206">
        <f>+O634</f>
        <v>0</v>
      </c>
      <c r="P637" s="1210" t="e">
        <f>VLOOKUP($O637,ICP!$A:$B,2,FALSE)</f>
        <v>#N/A</v>
      </c>
      <c r="Q637" s="1207"/>
      <c r="R637" s="1207" t="s">
        <v>2457</v>
      </c>
      <c r="S637" s="1211">
        <f t="shared" si="21"/>
        <v>0</v>
      </c>
      <c r="T637" s="1212">
        <f>+'Form 2F'!$E17</f>
        <v>0</v>
      </c>
      <c r="V637" s="952"/>
    </row>
    <row r="638" spans="1:22" s="1213" customFormat="1">
      <c r="A638" s="1206" t="s">
        <v>2461</v>
      </c>
      <c r="B638" s="1206"/>
      <c r="C638" s="1206"/>
      <c r="D638" s="1206"/>
      <c r="E638" s="1207"/>
      <c r="F638" s="1207"/>
      <c r="G638" s="1206"/>
      <c r="H638" s="1208"/>
      <c r="I638" s="1209"/>
      <c r="J638" s="1206"/>
      <c r="K638" s="1206"/>
      <c r="L638" s="1209" t="s">
        <v>1628</v>
      </c>
      <c r="M638" s="1206" t="s">
        <v>2456</v>
      </c>
      <c r="N638" s="1207" t="s">
        <v>1624</v>
      </c>
      <c r="O638" s="1206">
        <f>+O634</f>
        <v>0</v>
      </c>
      <c r="P638" s="1210" t="e">
        <f>VLOOKUP($O638,ICP!$A:$B,2,FALSE)</f>
        <v>#N/A</v>
      </c>
      <c r="Q638" s="1207"/>
      <c r="R638" s="1207" t="s">
        <v>2457</v>
      </c>
      <c r="S638" s="1211">
        <f t="shared" si="21"/>
        <v>0</v>
      </c>
      <c r="T638" s="1212">
        <f>+'Form 2F'!$F17</f>
        <v>0</v>
      </c>
      <c r="V638" s="952"/>
    </row>
    <row r="639" spans="1:22">
      <c r="A639" s="1132" t="s">
        <v>2453</v>
      </c>
      <c r="B639" s="1132" t="s">
        <v>2454</v>
      </c>
      <c r="C639" s="1132">
        <v>220805</v>
      </c>
      <c r="D639" s="1132" t="s">
        <v>2448</v>
      </c>
      <c r="E639" s="1139" t="s">
        <v>2455</v>
      </c>
      <c r="F639" s="1139"/>
      <c r="G639" s="1132" t="s">
        <v>2449</v>
      </c>
      <c r="H639" s="1150" t="s">
        <v>2450</v>
      </c>
      <c r="I639" s="1134" t="s">
        <v>1629</v>
      </c>
      <c r="J639" s="1132" t="str">
        <f>IF(E639=H639,"Ok","No Match")</f>
        <v>No Match</v>
      </c>
      <c r="K639" s="1132" t="s">
        <v>2451</v>
      </c>
      <c r="L639" s="1102" t="s">
        <v>1628</v>
      </c>
      <c r="M639" s="1132" t="s">
        <v>2456</v>
      </c>
      <c r="N639" s="1100" t="s">
        <v>2292</v>
      </c>
      <c r="O639" s="1132">
        <f>+'Form 2F'!$A$18</f>
        <v>0</v>
      </c>
      <c r="P639" s="1136" t="e">
        <f>VLOOKUP($O639,ICP!$A:$B,2,FALSE)</f>
        <v>#N/A</v>
      </c>
      <c r="R639" s="1139" t="s">
        <v>2457</v>
      </c>
      <c r="S639" s="1184">
        <f t="shared" si="21"/>
        <v>0</v>
      </c>
      <c r="T639" s="1181">
        <f>+'Form 2F'!$B18</f>
        <v>0</v>
      </c>
    </row>
    <row r="640" spans="1:22">
      <c r="A640" s="1132" t="s">
        <v>2458</v>
      </c>
      <c r="B640" s="1132"/>
      <c r="C640" s="1132"/>
      <c r="D640" s="1132"/>
      <c r="E640" s="1139"/>
      <c r="F640" s="1139"/>
      <c r="G640" s="1132"/>
      <c r="H640" s="1150"/>
      <c r="I640" s="1134"/>
      <c r="J640" s="1132"/>
      <c r="K640" s="1132"/>
      <c r="L640" s="1102" t="s">
        <v>1628</v>
      </c>
      <c r="M640" s="1132" t="s">
        <v>2456</v>
      </c>
      <c r="N640" s="1100" t="s">
        <v>1620</v>
      </c>
      <c r="O640" s="1132">
        <f>+O639</f>
        <v>0</v>
      </c>
      <c r="P640" s="1136" t="e">
        <f>VLOOKUP($O640,ICP!$A:$B,2,FALSE)</f>
        <v>#N/A</v>
      </c>
      <c r="R640" s="1139" t="s">
        <v>2457</v>
      </c>
      <c r="S640" s="1184">
        <f t="shared" si="21"/>
        <v>0</v>
      </c>
      <c r="T640" s="1181">
        <f>+'Form 2F'!$C18</f>
        <v>0</v>
      </c>
    </row>
    <row r="641" spans="1:22">
      <c r="A641" s="1132" t="s">
        <v>2459</v>
      </c>
      <c r="B641" s="1132"/>
      <c r="C641" s="1132"/>
      <c r="D641" s="1132"/>
      <c r="E641" s="1139"/>
      <c r="F641" s="1139"/>
      <c r="G641" s="1132"/>
      <c r="H641" s="1150"/>
      <c r="I641" s="1134"/>
      <c r="J641" s="1132"/>
      <c r="K641" s="1132"/>
      <c r="L641" s="1102" t="s">
        <v>1628</v>
      </c>
      <c r="M641" s="1132" t="s">
        <v>2456</v>
      </c>
      <c r="N641" s="1100" t="s">
        <v>1622</v>
      </c>
      <c r="O641" s="1132">
        <f>+O639</f>
        <v>0</v>
      </c>
      <c r="P641" s="1136" t="e">
        <f>VLOOKUP($O641,ICP!$A:$B,2,FALSE)</f>
        <v>#N/A</v>
      </c>
      <c r="R641" s="1139" t="s">
        <v>2457</v>
      </c>
      <c r="S641" s="1184">
        <f t="shared" si="21"/>
        <v>0</v>
      </c>
      <c r="T641" s="1181">
        <f>+'Form 2F'!$D18</f>
        <v>0</v>
      </c>
    </row>
    <row r="642" spans="1:22">
      <c r="A642" s="1132" t="s">
        <v>2460</v>
      </c>
      <c r="B642" s="1132"/>
      <c r="C642" s="1132"/>
      <c r="D642" s="1132"/>
      <c r="E642" s="1139"/>
      <c r="F642" s="1139"/>
      <c r="G642" s="1132"/>
      <c r="H642" s="1150"/>
      <c r="I642" s="1134"/>
      <c r="J642" s="1132"/>
      <c r="K642" s="1132"/>
      <c r="L642" s="1102" t="s">
        <v>1628</v>
      </c>
      <c r="M642" s="1132" t="s">
        <v>2456</v>
      </c>
      <c r="N642" s="1100" t="s">
        <v>1621</v>
      </c>
      <c r="O642" s="1132">
        <f>+O639</f>
        <v>0</v>
      </c>
      <c r="P642" s="1136" t="e">
        <f>VLOOKUP($O642,ICP!$A:$B,2,FALSE)</f>
        <v>#N/A</v>
      </c>
      <c r="R642" s="1139" t="s">
        <v>2457</v>
      </c>
      <c r="S642" s="1184">
        <f t="shared" si="21"/>
        <v>0</v>
      </c>
      <c r="T642" s="1181">
        <f>+'Form 2F'!$E18</f>
        <v>0</v>
      </c>
    </row>
    <row r="643" spans="1:22">
      <c r="A643" s="1132" t="s">
        <v>2461</v>
      </c>
      <c r="B643" s="1132"/>
      <c r="C643" s="1132"/>
      <c r="D643" s="1132"/>
      <c r="E643" s="1139"/>
      <c r="F643" s="1139"/>
      <c r="G643" s="1132"/>
      <c r="H643" s="1150"/>
      <c r="I643" s="1134"/>
      <c r="J643" s="1132"/>
      <c r="K643" s="1132"/>
      <c r="L643" s="1102" t="s">
        <v>1628</v>
      </c>
      <c r="M643" s="1132" t="s">
        <v>2456</v>
      </c>
      <c r="N643" s="1100" t="s">
        <v>1624</v>
      </c>
      <c r="O643" s="1132">
        <f>+O639</f>
        <v>0</v>
      </c>
      <c r="P643" s="1136" t="e">
        <f>VLOOKUP($O643,ICP!$A:$B,2,FALSE)</f>
        <v>#N/A</v>
      </c>
      <c r="R643" s="1139" t="s">
        <v>2457</v>
      </c>
      <c r="S643" s="1184">
        <f t="shared" si="21"/>
        <v>0</v>
      </c>
      <c r="T643" s="1181">
        <f>+'Form 2F'!$F18</f>
        <v>0</v>
      </c>
    </row>
    <row r="644" spans="1:22" s="1213" customFormat="1">
      <c r="A644" s="1206" t="s">
        <v>2453</v>
      </c>
      <c r="B644" s="1206" t="s">
        <v>2454</v>
      </c>
      <c r="C644" s="1206">
        <v>220805</v>
      </c>
      <c r="D644" s="1206" t="s">
        <v>2448</v>
      </c>
      <c r="E644" s="1207" t="s">
        <v>2455</v>
      </c>
      <c r="F644" s="1207"/>
      <c r="G644" s="1206" t="s">
        <v>2449</v>
      </c>
      <c r="H644" s="1208" t="s">
        <v>2450</v>
      </c>
      <c r="I644" s="1209" t="s">
        <v>1629</v>
      </c>
      <c r="J644" s="1206" t="str">
        <f>IF(E644=H644,"Ok","No Match")</f>
        <v>No Match</v>
      </c>
      <c r="K644" s="1206" t="s">
        <v>2451</v>
      </c>
      <c r="L644" s="1209" t="s">
        <v>1628</v>
      </c>
      <c r="M644" s="1206" t="s">
        <v>2456</v>
      </c>
      <c r="N644" s="1207" t="s">
        <v>2292</v>
      </c>
      <c r="O644" s="1206">
        <f>+'Form 2F'!$A$19</f>
        <v>0</v>
      </c>
      <c r="P644" s="1210" t="e">
        <f>VLOOKUP($O644,ICP!$A:$B,2,FALSE)</f>
        <v>#N/A</v>
      </c>
      <c r="Q644" s="1207"/>
      <c r="R644" s="1207" t="s">
        <v>2457</v>
      </c>
      <c r="S644" s="1211">
        <f t="shared" si="21"/>
        <v>0</v>
      </c>
      <c r="T644" s="1212">
        <f>+'Form 2F'!$B19</f>
        <v>0</v>
      </c>
      <c r="V644" s="952"/>
    </row>
    <row r="645" spans="1:22" s="1213" customFormat="1">
      <c r="A645" s="1206" t="s">
        <v>2458</v>
      </c>
      <c r="B645" s="1206"/>
      <c r="C645" s="1206"/>
      <c r="D645" s="1206"/>
      <c r="E645" s="1207"/>
      <c r="F645" s="1207"/>
      <c r="G645" s="1206"/>
      <c r="H645" s="1208"/>
      <c r="I645" s="1209"/>
      <c r="J645" s="1206"/>
      <c r="K645" s="1206"/>
      <c r="L645" s="1209" t="s">
        <v>1628</v>
      </c>
      <c r="M645" s="1206" t="s">
        <v>2456</v>
      </c>
      <c r="N645" s="1207" t="s">
        <v>1620</v>
      </c>
      <c r="O645" s="1206">
        <f>+O644</f>
        <v>0</v>
      </c>
      <c r="P645" s="1210" t="e">
        <f>VLOOKUP($O645,ICP!$A:$B,2,FALSE)</f>
        <v>#N/A</v>
      </c>
      <c r="Q645" s="1207"/>
      <c r="R645" s="1207" t="s">
        <v>2457</v>
      </c>
      <c r="S645" s="1211">
        <f t="shared" si="21"/>
        <v>0</v>
      </c>
      <c r="T645" s="1212">
        <f>+'Form 2F'!$C19</f>
        <v>0</v>
      </c>
      <c r="V645" s="952"/>
    </row>
    <row r="646" spans="1:22" s="1213" customFormat="1">
      <c r="A646" s="1206" t="s">
        <v>2459</v>
      </c>
      <c r="B646" s="1206"/>
      <c r="C646" s="1206"/>
      <c r="D646" s="1206"/>
      <c r="E646" s="1207"/>
      <c r="F646" s="1207"/>
      <c r="G646" s="1206"/>
      <c r="H646" s="1208"/>
      <c r="I646" s="1209"/>
      <c r="J646" s="1206"/>
      <c r="K646" s="1206"/>
      <c r="L646" s="1209" t="s">
        <v>1628</v>
      </c>
      <c r="M646" s="1206" t="s">
        <v>2456</v>
      </c>
      <c r="N646" s="1207" t="s">
        <v>1622</v>
      </c>
      <c r="O646" s="1206">
        <f>+O644</f>
        <v>0</v>
      </c>
      <c r="P646" s="1210" t="e">
        <f>VLOOKUP($O646,ICP!$A:$B,2,FALSE)</f>
        <v>#N/A</v>
      </c>
      <c r="Q646" s="1207"/>
      <c r="R646" s="1207" t="s">
        <v>2457</v>
      </c>
      <c r="S646" s="1211">
        <f t="shared" si="21"/>
        <v>0</v>
      </c>
      <c r="T646" s="1212">
        <f>+'Form 2F'!$D19</f>
        <v>0</v>
      </c>
      <c r="V646" s="952"/>
    </row>
    <row r="647" spans="1:22" s="1213" customFormat="1">
      <c r="A647" s="1206" t="s">
        <v>2460</v>
      </c>
      <c r="B647" s="1206"/>
      <c r="C647" s="1206"/>
      <c r="D647" s="1206"/>
      <c r="E647" s="1207"/>
      <c r="F647" s="1207"/>
      <c r="G647" s="1206"/>
      <c r="H647" s="1208"/>
      <c r="I647" s="1209"/>
      <c r="J647" s="1206"/>
      <c r="K647" s="1206"/>
      <c r="L647" s="1209" t="s">
        <v>1628</v>
      </c>
      <c r="M647" s="1206" t="s">
        <v>2456</v>
      </c>
      <c r="N647" s="1207" t="s">
        <v>1621</v>
      </c>
      <c r="O647" s="1206">
        <f>+O644</f>
        <v>0</v>
      </c>
      <c r="P647" s="1210" t="e">
        <f>VLOOKUP($O647,ICP!$A:$B,2,FALSE)</f>
        <v>#N/A</v>
      </c>
      <c r="Q647" s="1207"/>
      <c r="R647" s="1207" t="s">
        <v>2457</v>
      </c>
      <c r="S647" s="1211">
        <f t="shared" si="21"/>
        <v>0</v>
      </c>
      <c r="T647" s="1212">
        <f>+'Form 2F'!$E19</f>
        <v>0</v>
      </c>
      <c r="V647" s="952"/>
    </row>
    <row r="648" spans="1:22" s="1213" customFormat="1">
      <c r="A648" s="1206" t="s">
        <v>2461</v>
      </c>
      <c r="B648" s="1206"/>
      <c r="C648" s="1206"/>
      <c r="D648" s="1206"/>
      <c r="E648" s="1207"/>
      <c r="F648" s="1207"/>
      <c r="G648" s="1206"/>
      <c r="H648" s="1208"/>
      <c r="I648" s="1209"/>
      <c r="J648" s="1206"/>
      <c r="K648" s="1206"/>
      <c r="L648" s="1209" t="s">
        <v>1628</v>
      </c>
      <c r="M648" s="1206" t="s">
        <v>2456</v>
      </c>
      <c r="N648" s="1207" t="s">
        <v>1624</v>
      </c>
      <c r="O648" s="1206">
        <f>+O644</f>
        <v>0</v>
      </c>
      <c r="P648" s="1210" t="e">
        <f>VLOOKUP($O648,ICP!$A:$B,2,FALSE)</f>
        <v>#N/A</v>
      </c>
      <c r="Q648" s="1207"/>
      <c r="R648" s="1207" t="s">
        <v>2457</v>
      </c>
      <c r="S648" s="1211">
        <f t="shared" si="21"/>
        <v>0</v>
      </c>
      <c r="T648" s="1212">
        <f>+'Form 2F'!$F19</f>
        <v>0</v>
      </c>
      <c r="V648" s="952"/>
    </row>
    <row r="649" spans="1:22">
      <c r="A649" s="1132" t="s">
        <v>2453</v>
      </c>
      <c r="B649" s="1132" t="s">
        <v>2454</v>
      </c>
      <c r="C649" s="1132">
        <v>220805</v>
      </c>
      <c r="D649" s="1132" t="s">
        <v>2448</v>
      </c>
      <c r="E649" s="1139" t="s">
        <v>2455</v>
      </c>
      <c r="F649" s="1139"/>
      <c r="G649" s="1132" t="s">
        <v>2449</v>
      </c>
      <c r="H649" s="1150" t="s">
        <v>2450</v>
      </c>
      <c r="I649" s="1134" t="s">
        <v>1629</v>
      </c>
      <c r="J649" s="1132" t="str">
        <f>IF(E649=H649,"Ok","No Match")</f>
        <v>No Match</v>
      </c>
      <c r="K649" s="1132" t="s">
        <v>2451</v>
      </c>
      <c r="L649" s="1102" t="s">
        <v>1628</v>
      </c>
      <c r="M649" s="1132" t="s">
        <v>2456</v>
      </c>
      <c r="N649" s="1100" t="s">
        <v>2292</v>
      </c>
      <c r="O649" s="1132">
        <f>+'Form 2F'!$A$20</f>
        <v>0</v>
      </c>
      <c r="P649" s="1136" t="e">
        <f>VLOOKUP($O649,ICP!$A:$B,2,FALSE)</f>
        <v>#N/A</v>
      </c>
      <c r="R649" s="1139" t="s">
        <v>2457</v>
      </c>
      <c r="S649" s="1184">
        <f t="shared" si="21"/>
        <v>0</v>
      </c>
      <c r="T649" s="1181">
        <f>+'Form 2F'!$B20</f>
        <v>0</v>
      </c>
    </row>
    <row r="650" spans="1:22">
      <c r="A650" s="1132" t="s">
        <v>2458</v>
      </c>
      <c r="B650" s="1132"/>
      <c r="C650" s="1132"/>
      <c r="D650" s="1132"/>
      <c r="E650" s="1139"/>
      <c r="F650" s="1139"/>
      <c r="G650" s="1132"/>
      <c r="H650" s="1150"/>
      <c r="I650" s="1134"/>
      <c r="J650" s="1132"/>
      <c r="K650" s="1132"/>
      <c r="L650" s="1102" t="s">
        <v>1628</v>
      </c>
      <c r="M650" s="1132" t="s">
        <v>2456</v>
      </c>
      <c r="N650" s="1100" t="s">
        <v>1620</v>
      </c>
      <c r="O650" s="1132">
        <f>+O649</f>
        <v>0</v>
      </c>
      <c r="P650" s="1136" t="e">
        <f>VLOOKUP($O650,ICP!$A:$B,2,FALSE)</f>
        <v>#N/A</v>
      </c>
      <c r="R650" s="1139" t="s">
        <v>2457</v>
      </c>
      <c r="S650" s="1184">
        <f t="shared" ref="S650:S713" si="22">+T650*$S$1</f>
        <v>0</v>
      </c>
      <c r="T650" s="1181">
        <f>+'Form 2F'!$C20</f>
        <v>0</v>
      </c>
    </row>
    <row r="651" spans="1:22">
      <c r="A651" s="1132" t="s">
        <v>2459</v>
      </c>
      <c r="B651" s="1132"/>
      <c r="C651" s="1132"/>
      <c r="D651" s="1132"/>
      <c r="E651" s="1139"/>
      <c r="F651" s="1139"/>
      <c r="G651" s="1132"/>
      <c r="H651" s="1150"/>
      <c r="I651" s="1134"/>
      <c r="J651" s="1132"/>
      <c r="K651" s="1132"/>
      <c r="L651" s="1102" t="s">
        <v>1628</v>
      </c>
      <c r="M651" s="1132" t="s">
        <v>2456</v>
      </c>
      <c r="N651" s="1100" t="s">
        <v>1622</v>
      </c>
      <c r="O651" s="1132">
        <f>+O649</f>
        <v>0</v>
      </c>
      <c r="P651" s="1136" t="e">
        <f>VLOOKUP($O651,ICP!$A:$B,2,FALSE)</f>
        <v>#N/A</v>
      </c>
      <c r="R651" s="1139" t="s">
        <v>2457</v>
      </c>
      <c r="S651" s="1184">
        <f t="shared" si="22"/>
        <v>0</v>
      </c>
      <c r="T651" s="1181">
        <f>+'Form 2F'!$D20</f>
        <v>0</v>
      </c>
    </row>
    <row r="652" spans="1:22">
      <c r="A652" s="1132" t="s">
        <v>2460</v>
      </c>
      <c r="B652" s="1132"/>
      <c r="C652" s="1132"/>
      <c r="D652" s="1132"/>
      <c r="E652" s="1139"/>
      <c r="F652" s="1139"/>
      <c r="G652" s="1132"/>
      <c r="H652" s="1150"/>
      <c r="I652" s="1134"/>
      <c r="J652" s="1132"/>
      <c r="K652" s="1132"/>
      <c r="L652" s="1102" t="s">
        <v>1628</v>
      </c>
      <c r="M652" s="1132" t="s">
        <v>2456</v>
      </c>
      <c r="N652" s="1100" t="s">
        <v>1621</v>
      </c>
      <c r="O652" s="1132">
        <f>+O649</f>
        <v>0</v>
      </c>
      <c r="P652" s="1136" t="e">
        <f>VLOOKUP($O652,ICP!$A:$B,2,FALSE)</f>
        <v>#N/A</v>
      </c>
      <c r="R652" s="1139" t="s">
        <v>2457</v>
      </c>
      <c r="S652" s="1184">
        <f t="shared" si="22"/>
        <v>0</v>
      </c>
      <c r="T652" s="1181">
        <f>+'Form 2F'!$E20</f>
        <v>0</v>
      </c>
    </row>
    <row r="653" spans="1:22">
      <c r="A653" s="1132" t="s">
        <v>2461</v>
      </c>
      <c r="B653" s="1132"/>
      <c r="C653" s="1132"/>
      <c r="D653" s="1132"/>
      <c r="E653" s="1139"/>
      <c r="F653" s="1139"/>
      <c r="G653" s="1132"/>
      <c r="H653" s="1150"/>
      <c r="I653" s="1134"/>
      <c r="J653" s="1132"/>
      <c r="K653" s="1132"/>
      <c r="L653" s="1102" t="s">
        <v>1628</v>
      </c>
      <c r="M653" s="1132" t="s">
        <v>2456</v>
      </c>
      <c r="N653" s="1100" t="s">
        <v>1624</v>
      </c>
      <c r="O653" s="1132">
        <f>+O649</f>
        <v>0</v>
      </c>
      <c r="P653" s="1136" t="e">
        <f>VLOOKUP($O653,ICP!$A:$B,2,FALSE)</f>
        <v>#N/A</v>
      </c>
      <c r="R653" s="1139" t="s">
        <v>2457</v>
      </c>
      <c r="S653" s="1184">
        <f t="shared" si="22"/>
        <v>0</v>
      </c>
      <c r="T653" s="1181">
        <f>+'Form 2F'!$F20</f>
        <v>0</v>
      </c>
    </row>
    <row r="654" spans="1:22" s="1213" customFormat="1">
      <c r="A654" s="1206" t="s">
        <v>2453</v>
      </c>
      <c r="B654" s="1206" t="s">
        <v>2454</v>
      </c>
      <c r="C654" s="1206">
        <v>220805</v>
      </c>
      <c r="D654" s="1206" t="s">
        <v>2448</v>
      </c>
      <c r="E654" s="1207" t="s">
        <v>2455</v>
      </c>
      <c r="F654" s="1207"/>
      <c r="G654" s="1206" t="s">
        <v>2449</v>
      </c>
      <c r="H654" s="1208" t="s">
        <v>2450</v>
      </c>
      <c r="I654" s="1209" t="s">
        <v>1629</v>
      </c>
      <c r="J654" s="1206" t="str">
        <f>IF(E654=H654,"Ok","No Match")</f>
        <v>No Match</v>
      </c>
      <c r="K654" s="1206" t="s">
        <v>2451</v>
      </c>
      <c r="L654" s="1209" t="s">
        <v>1628</v>
      </c>
      <c r="M654" s="1206" t="s">
        <v>2456</v>
      </c>
      <c r="N654" s="1207" t="s">
        <v>2292</v>
      </c>
      <c r="O654" s="1206">
        <f>+'Form 2F'!$A$21</f>
        <v>0</v>
      </c>
      <c r="P654" s="1210" t="e">
        <f>VLOOKUP($O654,ICP!$A:$B,2,FALSE)</f>
        <v>#N/A</v>
      </c>
      <c r="Q654" s="1207"/>
      <c r="R654" s="1207" t="s">
        <v>2457</v>
      </c>
      <c r="S654" s="1211">
        <f t="shared" si="22"/>
        <v>0</v>
      </c>
      <c r="T654" s="1212">
        <f>+'Form 2F'!$B21</f>
        <v>0</v>
      </c>
      <c r="V654" s="952"/>
    </row>
    <row r="655" spans="1:22" s="1213" customFormat="1">
      <c r="A655" s="1206" t="s">
        <v>2458</v>
      </c>
      <c r="B655" s="1206"/>
      <c r="C655" s="1206"/>
      <c r="D655" s="1206"/>
      <c r="E655" s="1207"/>
      <c r="F655" s="1207"/>
      <c r="G655" s="1206"/>
      <c r="H655" s="1208"/>
      <c r="I655" s="1209"/>
      <c r="J655" s="1206"/>
      <c r="K655" s="1206"/>
      <c r="L655" s="1209" t="s">
        <v>1628</v>
      </c>
      <c r="M655" s="1206" t="s">
        <v>2456</v>
      </c>
      <c r="N655" s="1207" t="s">
        <v>1620</v>
      </c>
      <c r="O655" s="1206">
        <f>+O654</f>
        <v>0</v>
      </c>
      <c r="P655" s="1210" t="e">
        <f>VLOOKUP($O655,ICP!$A:$B,2,FALSE)</f>
        <v>#N/A</v>
      </c>
      <c r="Q655" s="1207"/>
      <c r="R655" s="1207" t="s">
        <v>2457</v>
      </c>
      <c r="S655" s="1211">
        <f t="shared" si="22"/>
        <v>0</v>
      </c>
      <c r="T655" s="1212">
        <f>+'Form 2F'!$C21</f>
        <v>0</v>
      </c>
      <c r="V655" s="952"/>
    </row>
    <row r="656" spans="1:22" s="1213" customFormat="1">
      <c r="A656" s="1206" t="s">
        <v>2459</v>
      </c>
      <c r="B656" s="1206"/>
      <c r="C656" s="1206"/>
      <c r="D656" s="1206"/>
      <c r="E656" s="1207"/>
      <c r="F656" s="1207"/>
      <c r="G656" s="1206"/>
      <c r="H656" s="1208"/>
      <c r="I656" s="1209"/>
      <c r="J656" s="1206"/>
      <c r="K656" s="1206"/>
      <c r="L656" s="1209" t="s">
        <v>1628</v>
      </c>
      <c r="M656" s="1206" t="s">
        <v>2456</v>
      </c>
      <c r="N656" s="1207" t="s">
        <v>1622</v>
      </c>
      <c r="O656" s="1206">
        <f>+O654</f>
        <v>0</v>
      </c>
      <c r="P656" s="1210" t="e">
        <f>VLOOKUP($O656,ICP!$A:$B,2,FALSE)</f>
        <v>#N/A</v>
      </c>
      <c r="Q656" s="1207"/>
      <c r="R656" s="1207" t="s">
        <v>2457</v>
      </c>
      <c r="S656" s="1211">
        <f t="shared" si="22"/>
        <v>0</v>
      </c>
      <c r="T656" s="1212">
        <f>+'Form 2F'!$D21</f>
        <v>0</v>
      </c>
      <c r="V656" s="952"/>
    </row>
    <row r="657" spans="1:22" s="1213" customFormat="1">
      <c r="A657" s="1206" t="s">
        <v>2460</v>
      </c>
      <c r="B657" s="1206"/>
      <c r="C657" s="1206"/>
      <c r="D657" s="1206"/>
      <c r="E657" s="1207"/>
      <c r="F657" s="1207"/>
      <c r="G657" s="1206"/>
      <c r="H657" s="1208"/>
      <c r="I657" s="1209"/>
      <c r="J657" s="1206"/>
      <c r="K657" s="1206"/>
      <c r="L657" s="1209" t="s">
        <v>1628</v>
      </c>
      <c r="M657" s="1206" t="s">
        <v>2456</v>
      </c>
      <c r="N657" s="1207" t="s">
        <v>1621</v>
      </c>
      <c r="O657" s="1206">
        <f>+O654</f>
        <v>0</v>
      </c>
      <c r="P657" s="1210" t="e">
        <f>VLOOKUP($O657,ICP!$A:$B,2,FALSE)</f>
        <v>#N/A</v>
      </c>
      <c r="Q657" s="1207"/>
      <c r="R657" s="1207" t="s">
        <v>2457</v>
      </c>
      <c r="S657" s="1211">
        <f t="shared" si="22"/>
        <v>0</v>
      </c>
      <c r="T657" s="1212">
        <f>+'Form 2F'!$E21</f>
        <v>0</v>
      </c>
      <c r="V657" s="952"/>
    </row>
    <row r="658" spans="1:22" s="1213" customFormat="1">
      <c r="A658" s="1206" t="s">
        <v>2461</v>
      </c>
      <c r="B658" s="1206"/>
      <c r="C658" s="1206"/>
      <c r="D658" s="1206"/>
      <c r="E658" s="1207"/>
      <c r="F658" s="1207"/>
      <c r="G658" s="1206"/>
      <c r="H658" s="1208"/>
      <c r="I658" s="1209"/>
      <c r="J658" s="1206"/>
      <c r="K658" s="1206"/>
      <c r="L658" s="1209" t="s">
        <v>1628</v>
      </c>
      <c r="M658" s="1206" t="s">
        <v>2456</v>
      </c>
      <c r="N658" s="1207" t="s">
        <v>1624</v>
      </c>
      <c r="O658" s="1206">
        <f>+O654</f>
        <v>0</v>
      </c>
      <c r="P658" s="1210" t="e">
        <f>VLOOKUP($O658,ICP!$A:$B,2,FALSE)</f>
        <v>#N/A</v>
      </c>
      <c r="Q658" s="1207"/>
      <c r="R658" s="1207" t="s">
        <v>2457</v>
      </c>
      <c r="S658" s="1211">
        <f t="shared" si="22"/>
        <v>0</v>
      </c>
      <c r="T658" s="1212">
        <f>+'Form 2F'!$F21</f>
        <v>0</v>
      </c>
      <c r="V658" s="952"/>
    </row>
    <row r="659" spans="1:22">
      <c r="A659" s="1132" t="s">
        <v>2453</v>
      </c>
      <c r="B659" s="1132" t="s">
        <v>2454</v>
      </c>
      <c r="C659" s="1132">
        <v>220805</v>
      </c>
      <c r="D659" s="1132" t="s">
        <v>2448</v>
      </c>
      <c r="E659" s="1139" t="s">
        <v>2455</v>
      </c>
      <c r="F659" s="1139"/>
      <c r="G659" s="1132" t="s">
        <v>2449</v>
      </c>
      <c r="H659" s="1150" t="s">
        <v>2450</v>
      </c>
      <c r="I659" s="1134" t="s">
        <v>1629</v>
      </c>
      <c r="J659" s="1132" t="str">
        <f>IF(E659=H659,"Ok","No Match")</f>
        <v>No Match</v>
      </c>
      <c r="K659" s="1132" t="s">
        <v>2451</v>
      </c>
      <c r="L659" s="1102" t="s">
        <v>1628</v>
      </c>
      <c r="M659" s="1132" t="s">
        <v>2456</v>
      </c>
      <c r="N659" s="1100" t="s">
        <v>2292</v>
      </c>
      <c r="O659" s="1132">
        <f>+'Form 2F'!$A$22</f>
        <v>0</v>
      </c>
      <c r="P659" s="1136" t="e">
        <f>VLOOKUP($O659,ICP!$A:$B,2,FALSE)</f>
        <v>#N/A</v>
      </c>
      <c r="R659" s="1139" t="s">
        <v>2457</v>
      </c>
      <c r="S659" s="1184">
        <f t="shared" si="22"/>
        <v>0</v>
      </c>
      <c r="T659" s="1181">
        <f>+'Form 2F'!$B22</f>
        <v>0</v>
      </c>
    </row>
    <row r="660" spans="1:22">
      <c r="A660" s="1132" t="s">
        <v>2458</v>
      </c>
      <c r="B660" s="1132"/>
      <c r="C660" s="1132"/>
      <c r="D660" s="1132"/>
      <c r="E660" s="1139"/>
      <c r="F660" s="1139"/>
      <c r="G660" s="1132"/>
      <c r="H660" s="1150"/>
      <c r="I660" s="1134"/>
      <c r="J660" s="1132"/>
      <c r="K660" s="1132"/>
      <c r="L660" s="1102" t="s">
        <v>1628</v>
      </c>
      <c r="M660" s="1132" t="s">
        <v>2456</v>
      </c>
      <c r="N660" s="1100" t="s">
        <v>1620</v>
      </c>
      <c r="O660" s="1132">
        <f>+O659</f>
        <v>0</v>
      </c>
      <c r="P660" s="1136" t="e">
        <f>VLOOKUP($O660,ICP!$A:$B,2,FALSE)</f>
        <v>#N/A</v>
      </c>
      <c r="R660" s="1139" t="s">
        <v>2457</v>
      </c>
      <c r="S660" s="1184">
        <f t="shared" si="22"/>
        <v>0</v>
      </c>
      <c r="T660" s="1181">
        <f>+'Form 2F'!$C22</f>
        <v>0</v>
      </c>
    </row>
    <row r="661" spans="1:22">
      <c r="A661" s="1132" t="s">
        <v>2459</v>
      </c>
      <c r="B661" s="1132"/>
      <c r="C661" s="1132"/>
      <c r="D661" s="1132"/>
      <c r="E661" s="1139"/>
      <c r="F661" s="1139"/>
      <c r="G661" s="1132"/>
      <c r="H661" s="1150"/>
      <c r="I661" s="1134"/>
      <c r="J661" s="1132"/>
      <c r="K661" s="1132"/>
      <c r="L661" s="1102" t="s">
        <v>1628</v>
      </c>
      <c r="M661" s="1132" t="s">
        <v>2456</v>
      </c>
      <c r="N661" s="1100" t="s">
        <v>1622</v>
      </c>
      <c r="O661" s="1132">
        <f>+O659</f>
        <v>0</v>
      </c>
      <c r="P661" s="1136" t="e">
        <f>VLOOKUP($O661,ICP!$A:$B,2,FALSE)</f>
        <v>#N/A</v>
      </c>
      <c r="R661" s="1139" t="s">
        <v>2457</v>
      </c>
      <c r="S661" s="1184">
        <f t="shared" si="22"/>
        <v>0</v>
      </c>
      <c r="T661" s="1181">
        <f>+'Form 2F'!$D22</f>
        <v>0</v>
      </c>
    </row>
    <row r="662" spans="1:22">
      <c r="A662" s="1132" t="s">
        <v>2460</v>
      </c>
      <c r="B662" s="1132"/>
      <c r="C662" s="1132"/>
      <c r="D662" s="1132"/>
      <c r="E662" s="1139"/>
      <c r="F662" s="1139"/>
      <c r="G662" s="1132"/>
      <c r="H662" s="1150"/>
      <c r="I662" s="1134"/>
      <c r="J662" s="1132"/>
      <c r="K662" s="1132"/>
      <c r="L662" s="1102" t="s">
        <v>1628</v>
      </c>
      <c r="M662" s="1132" t="s">
        <v>2456</v>
      </c>
      <c r="N662" s="1100" t="s">
        <v>1621</v>
      </c>
      <c r="O662" s="1132">
        <f>+O659</f>
        <v>0</v>
      </c>
      <c r="P662" s="1136" t="e">
        <f>VLOOKUP($O662,ICP!$A:$B,2,FALSE)</f>
        <v>#N/A</v>
      </c>
      <c r="R662" s="1139" t="s">
        <v>2457</v>
      </c>
      <c r="S662" s="1184">
        <f t="shared" si="22"/>
        <v>0</v>
      </c>
      <c r="T662" s="1181">
        <f>+'Form 2F'!$E22</f>
        <v>0</v>
      </c>
    </row>
    <row r="663" spans="1:22">
      <c r="A663" s="1132" t="s">
        <v>2461</v>
      </c>
      <c r="B663" s="1132"/>
      <c r="C663" s="1132"/>
      <c r="D663" s="1132"/>
      <c r="E663" s="1139"/>
      <c r="F663" s="1139"/>
      <c r="G663" s="1132"/>
      <c r="H663" s="1150"/>
      <c r="I663" s="1134"/>
      <c r="J663" s="1132"/>
      <c r="K663" s="1132"/>
      <c r="L663" s="1102" t="s">
        <v>1628</v>
      </c>
      <c r="M663" s="1132" t="s">
        <v>2456</v>
      </c>
      <c r="N663" s="1100" t="s">
        <v>1624</v>
      </c>
      <c r="O663" s="1132">
        <f>+O659</f>
        <v>0</v>
      </c>
      <c r="P663" s="1136" t="e">
        <f>VLOOKUP($O663,ICP!$A:$B,2,FALSE)</f>
        <v>#N/A</v>
      </c>
      <c r="R663" s="1139" t="s">
        <v>2457</v>
      </c>
      <c r="S663" s="1184">
        <f t="shared" si="22"/>
        <v>0</v>
      </c>
      <c r="T663" s="1181">
        <f>+'Form 2F'!$F22</f>
        <v>0</v>
      </c>
    </row>
    <row r="664" spans="1:22" s="1213" customFormat="1">
      <c r="A664" s="1206" t="s">
        <v>2453</v>
      </c>
      <c r="B664" s="1206" t="s">
        <v>2454</v>
      </c>
      <c r="C664" s="1206">
        <v>220805</v>
      </c>
      <c r="D664" s="1206" t="s">
        <v>2448</v>
      </c>
      <c r="E664" s="1207" t="s">
        <v>2455</v>
      </c>
      <c r="F664" s="1207"/>
      <c r="G664" s="1206" t="s">
        <v>2449</v>
      </c>
      <c r="H664" s="1208" t="s">
        <v>2450</v>
      </c>
      <c r="I664" s="1209" t="s">
        <v>1629</v>
      </c>
      <c r="J664" s="1206" t="str">
        <f>IF(E664=H664,"Ok","No Match")</f>
        <v>No Match</v>
      </c>
      <c r="K664" s="1206" t="s">
        <v>2451</v>
      </c>
      <c r="L664" s="1209" t="s">
        <v>1628</v>
      </c>
      <c r="M664" s="1206" t="s">
        <v>2456</v>
      </c>
      <c r="N664" s="1207" t="s">
        <v>2292</v>
      </c>
      <c r="O664" s="1206">
        <f>+'Form 2F'!$A$23</f>
        <v>0</v>
      </c>
      <c r="P664" s="1210" t="e">
        <f>VLOOKUP($O664,ICP!$A:$B,2,FALSE)</f>
        <v>#N/A</v>
      </c>
      <c r="Q664" s="1207"/>
      <c r="R664" s="1207" t="s">
        <v>2457</v>
      </c>
      <c r="S664" s="1211">
        <f t="shared" si="22"/>
        <v>0</v>
      </c>
      <c r="T664" s="1212">
        <f>+'Form 2F'!$B23</f>
        <v>0</v>
      </c>
      <c r="V664" s="952"/>
    </row>
    <row r="665" spans="1:22" s="1213" customFormat="1">
      <c r="A665" s="1206" t="s">
        <v>2458</v>
      </c>
      <c r="B665" s="1206"/>
      <c r="C665" s="1206"/>
      <c r="D665" s="1206"/>
      <c r="E665" s="1207"/>
      <c r="F665" s="1207"/>
      <c r="G665" s="1206"/>
      <c r="H665" s="1208"/>
      <c r="I665" s="1209"/>
      <c r="J665" s="1206"/>
      <c r="K665" s="1206"/>
      <c r="L665" s="1209" t="s">
        <v>1628</v>
      </c>
      <c r="M665" s="1206" t="s">
        <v>2456</v>
      </c>
      <c r="N665" s="1207" t="s">
        <v>1620</v>
      </c>
      <c r="O665" s="1206">
        <f>+O664</f>
        <v>0</v>
      </c>
      <c r="P665" s="1210" t="e">
        <f>VLOOKUP($O665,ICP!$A:$B,2,FALSE)</f>
        <v>#N/A</v>
      </c>
      <c r="Q665" s="1207"/>
      <c r="R665" s="1207" t="s">
        <v>2457</v>
      </c>
      <c r="S665" s="1211">
        <f t="shared" si="22"/>
        <v>0</v>
      </c>
      <c r="T665" s="1212">
        <f>+'Form 2F'!$C23</f>
        <v>0</v>
      </c>
      <c r="V665" s="952"/>
    </row>
    <row r="666" spans="1:22" s="1213" customFormat="1">
      <c r="A666" s="1206" t="s">
        <v>2459</v>
      </c>
      <c r="B666" s="1206"/>
      <c r="C666" s="1206"/>
      <c r="D666" s="1206"/>
      <c r="E666" s="1207"/>
      <c r="F666" s="1207"/>
      <c r="G666" s="1206"/>
      <c r="H666" s="1208"/>
      <c r="I666" s="1209"/>
      <c r="J666" s="1206"/>
      <c r="K666" s="1206"/>
      <c r="L666" s="1209" t="s">
        <v>1628</v>
      </c>
      <c r="M666" s="1206" t="s">
        <v>2456</v>
      </c>
      <c r="N666" s="1207" t="s">
        <v>1622</v>
      </c>
      <c r="O666" s="1206">
        <f>+O664</f>
        <v>0</v>
      </c>
      <c r="P666" s="1210" t="e">
        <f>VLOOKUP($O666,ICP!$A:$B,2,FALSE)</f>
        <v>#N/A</v>
      </c>
      <c r="Q666" s="1207"/>
      <c r="R666" s="1207" t="s">
        <v>2457</v>
      </c>
      <c r="S666" s="1211">
        <f t="shared" si="22"/>
        <v>0</v>
      </c>
      <c r="T666" s="1212">
        <f>+'Form 2F'!$D23</f>
        <v>0</v>
      </c>
      <c r="V666" s="952"/>
    </row>
    <row r="667" spans="1:22" s="1213" customFormat="1">
      <c r="A667" s="1206" t="s">
        <v>2460</v>
      </c>
      <c r="B667" s="1206"/>
      <c r="C667" s="1206"/>
      <c r="D667" s="1206"/>
      <c r="E667" s="1207"/>
      <c r="F667" s="1207"/>
      <c r="G667" s="1206"/>
      <c r="H667" s="1208"/>
      <c r="I667" s="1209"/>
      <c r="J667" s="1206"/>
      <c r="K667" s="1206"/>
      <c r="L667" s="1209" t="s">
        <v>1628</v>
      </c>
      <c r="M667" s="1206" t="s">
        <v>2456</v>
      </c>
      <c r="N667" s="1207" t="s">
        <v>1621</v>
      </c>
      <c r="O667" s="1206">
        <f>+O664</f>
        <v>0</v>
      </c>
      <c r="P667" s="1210" t="e">
        <f>VLOOKUP($O667,ICP!$A:$B,2,FALSE)</f>
        <v>#N/A</v>
      </c>
      <c r="Q667" s="1207"/>
      <c r="R667" s="1207" t="s">
        <v>2457</v>
      </c>
      <c r="S667" s="1211">
        <f t="shared" si="22"/>
        <v>0</v>
      </c>
      <c r="T667" s="1212">
        <f>+'Form 2F'!$E23</f>
        <v>0</v>
      </c>
      <c r="V667" s="952"/>
    </row>
    <row r="668" spans="1:22" s="1213" customFormat="1">
      <c r="A668" s="1206" t="s">
        <v>2461</v>
      </c>
      <c r="B668" s="1206"/>
      <c r="C668" s="1206"/>
      <c r="D668" s="1206"/>
      <c r="E668" s="1207"/>
      <c r="F668" s="1207"/>
      <c r="G668" s="1206"/>
      <c r="H668" s="1208"/>
      <c r="I668" s="1209"/>
      <c r="J668" s="1206"/>
      <c r="K668" s="1206"/>
      <c r="L668" s="1209" t="s">
        <v>1628</v>
      </c>
      <c r="M668" s="1206" t="s">
        <v>2456</v>
      </c>
      <c r="N668" s="1207" t="s">
        <v>1624</v>
      </c>
      <c r="O668" s="1206">
        <f>+O664</f>
        <v>0</v>
      </c>
      <c r="P668" s="1210" t="e">
        <f>VLOOKUP($O668,ICP!$A:$B,2,FALSE)</f>
        <v>#N/A</v>
      </c>
      <c r="Q668" s="1207"/>
      <c r="R668" s="1207" t="s">
        <v>2457</v>
      </c>
      <c r="S668" s="1211">
        <f t="shared" si="22"/>
        <v>0</v>
      </c>
      <c r="T668" s="1212">
        <f>+'Form 2F'!$F23</f>
        <v>0</v>
      </c>
      <c r="V668" s="952"/>
    </row>
    <row r="669" spans="1:22">
      <c r="A669" s="1132" t="s">
        <v>2453</v>
      </c>
      <c r="B669" s="1132" t="s">
        <v>2454</v>
      </c>
      <c r="C669" s="1132">
        <v>220805</v>
      </c>
      <c r="D669" s="1132" t="s">
        <v>2448</v>
      </c>
      <c r="E669" s="1139" t="s">
        <v>2455</v>
      </c>
      <c r="F669" s="1139"/>
      <c r="G669" s="1132" t="s">
        <v>2449</v>
      </c>
      <c r="H669" s="1150" t="s">
        <v>2450</v>
      </c>
      <c r="I669" s="1134" t="s">
        <v>1629</v>
      </c>
      <c r="J669" s="1132" t="str">
        <f>IF(E669=H669,"Ok","No Match")</f>
        <v>No Match</v>
      </c>
      <c r="K669" s="1132" t="s">
        <v>2451</v>
      </c>
      <c r="L669" s="1102" t="s">
        <v>1628</v>
      </c>
      <c r="M669" s="1132" t="s">
        <v>2456</v>
      </c>
      <c r="N669" s="1100" t="s">
        <v>2292</v>
      </c>
      <c r="O669" s="1132">
        <f>+'Form 2F'!$A$24</f>
        <v>0</v>
      </c>
      <c r="P669" s="1136" t="e">
        <f>VLOOKUP($O669,ICP!$A:$B,2,FALSE)</f>
        <v>#N/A</v>
      </c>
      <c r="R669" s="1139" t="s">
        <v>2457</v>
      </c>
      <c r="S669" s="1184">
        <f t="shared" si="22"/>
        <v>0</v>
      </c>
      <c r="T669" s="1181">
        <f>+'Form 2F'!$B24</f>
        <v>0</v>
      </c>
    </row>
    <row r="670" spans="1:22">
      <c r="A670" s="1132" t="s">
        <v>2458</v>
      </c>
      <c r="B670" s="1132"/>
      <c r="C670" s="1132"/>
      <c r="D670" s="1132"/>
      <c r="E670" s="1139"/>
      <c r="F670" s="1139"/>
      <c r="G670" s="1132"/>
      <c r="H670" s="1150"/>
      <c r="I670" s="1134"/>
      <c r="J670" s="1132"/>
      <c r="K670" s="1132"/>
      <c r="L670" s="1102" t="s">
        <v>1628</v>
      </c>
      <c r="M670" s="1132" t="s">
        <v>2456</v>
      </c>
      <c r="N670" s="1100" t="s">
        <v>1620</v>
      </c>
      <c r="O670" s="1132">
        <f>+O669</f>
        <v>0</v>
      </c>
      <c r="P670" s="1136" t="e">
        <f>VLOOKUP($O670,ICP!$A:$B,2,FALSE)</f>
        <v>#N/A</v>
      </c>
      <c r="R670" s="1139" t="s">
        <v>2457</v>
      </c>
      <c r="S670" s="1184">
        <f t="shared" si="22"/>
        <v>0</v>
      </c>
      <c r="T670" s="1181">
        <f>+'Form 2F'!$C24</f>
        <v>0</v>
      </c>
    </row>
    <row r="671" spans="1:22">
      <c r="A671" s="1132" t="s">
        <v>2459</v>
      </c>
      <c r="B671" s="1132"/>
      <c r="C671" s="1132"/>
      <c r="D671" s="1132"/>
      <c r="E671" s="1139"/>
      <c r="F671" s="1139"/>
      <c r="G671" s="1132"/>
      <c r="H671" s="1150"/>
      <c r="I671" s="1134"/>
      <c r="J671" s="1132"/>
      <c r="K671" s="1132"/>
      <c r="L671" s="1102" t="s">
        <v>1628</v>
      </c>
      <c r="M671" s="1132" t="s">
        <v>2456</v>
      </c>
      <c r="N671" s="1100" t="s">
        <v>1622</v>
      </c>
      <c r="O671" s="1132">
        <f>+O669</f>
        <v>0</v>
      </c>
      <c r="P671" s="1136" t="e">
        <f>VLOOKUP($O671,ICP!$A:$B,2,FALSE)</f>
        <v>#N/A</v>
      </c>
      <c r="R671" s="1139" t="s">
        <v>2457</v>
      </c>
      <c r="S671" s="1184">
        <f t="shared" si="22"/>
        <v>0</v>
      </c>
      <c r="T671" s="1181">
        <f>+'Form 2F'!$D24</f>
        <v>0</v>
      </c>
    </row>
    <row r="672" spans="1:22">
      <c r="A672" s="1132" t="s">
        <v>2460</v>
      </c>
      <c r="B672" s="1132"/>
      <c r="C672" s="1132"/>
      <c r="D672" s="1132"/>
      <c r="E672" s="1139"/>
      <c r="F672" s="1139"/>
      <c r="G672" s="1132"/>
      <c r="H672" s="1150"/>
      <c r="I672" s="1134"/>
      <c r="J672" s="1132"/>
      <c r="K672" s="1132"/>
      <c r="L672" s="1102" t="s">
        <v>1628</v>
      </c>
      <c r="M672" s="1132" t="s">
        <v>2456</v>
      </c>
      <c r="N672" s="1100" t="s">
        <v>1621</v>
      </c>
      <c r="O672" s="1132">
        <f>+O669</f>
        <v>0</v>
      </c>
      <c r="P672" s="1136" t="e">
        <f>VLOOKUP($O672,ICP!$A:$B,2,FALSE)</f>
        <v>#N/A</v>
      </c>
      <c r="R672" s="1139" t="s">
        <v>2457</v>
      </c>
      <c r="S672" s="1184">
        <f t="shared" si="22"/>
        <v>0</v>
      </c>
      <c r="T672" s="1181">
        <f>+'Form 2F'!$E24</f>
        <v>0</v>
      </c>
    </row>
    <row r="673" spans="1:22">
      <c r="A673" s="1132" t="s">
        <v>2461</v>
      </c>
      <c r="B673" s="1132"/>
      <c r="C673" s="1132"/>
      <c r="D673" s="1132"/>
      <c r="E673" s="1139"/>
      <c r="F673" s="1139"/>
      <c r="G673" s="1132"/>
      <c r="H673" s="1150"/>
      <c r="I673" s="1134"/>
      <c r="J673" s="1132"/>
      <c r="K673" s="1132"/>
      <c r="L673" s="1102" t="s">
        <v>1628</v>
      </c>
      <c r="M673" s="1132" t="s">
        <v>2456</v>
      </c>
      <c r="N673" s="1100" t="s">
        <v>1624</v>
      </c>
      <c r="O673" s="1132">
        <f>+O669</f>
        <v>0</v>
      </c>
      <c r="P673" s="1136" t="e">
        <f>VLOOKUP($O673,ICP!$A:$B,2,FALSE)</f>
        <v>#N/A</v>
      </c>
      <c r="R673" s="1139" t="s">
        <v>2457</v>
      </c>
      <c r="S673" s="1184">
        <f t="shared" si="22"/>
        <v>0</v>
      </c>
      <c r="T673" s="1181">
        <f>+'Form 2F'!$F24</f>
        <v>0</v>
      </c>
    </row>
    <row r="674" spans="1:22" s="1213" customFormat="1">
      <c r="A674" s="1206" t="s">
        <v>2453</v>
      </c>
      <c r="B674" s="1206" t="s">
        <v>2454</v>
      </c>
      <c r="C674" s="1206">
        <v>220805</v>
      </c>
      <c r="D674" s="1206" t="s">
        <v>2448</v>
      </c>
      <c r="E674" s="1207" t="s">
        <v>2455</v>
      </c>
      <c r="F674" s="1207"/>
      <c r="G674" s="1206" t="s">
        <v>2449</v>
      </c>
      <c r="H674" s="1208" t="s">
        <v>2450</v>
      </c>
      <c r="I674" s="1209" t="s">
        <v>1629</v>
      </c>
      <c r="J674" s="1206" t="str">
        <f>IF(E674=H674,"Ok","No Match")</f>
        <v>No Match</v>
      </c>
      <c r="K674" s="1206" t="s">
        <v>2451</v>
      </c>
      <c r="L674" s="1209" t="s">
        <v>1628</v>
      </c>
      <c r="M674" s="1206" t="s">
        <v>2456</v>
      </c>
      <c r="N674" s="1207" t="s">
        <v>2292</v>
      </c>
      <c r="O674" s="1206">
        <f>+'Form 2F'!$A$25</f>
        <v>0</v>
      </c>
      <c r="P674" s="1210" t="e">
        <f>VLOOKUP($O674,ICP!$A:$B,2,FALSE)</f>
        <v>#N/A</v>
      </c>
      <c r="Q674" s="1207"/>
      <c r="R674" s="1207" t="s">
        <v>2457</v>
      </c>
      <c r="S674" s="1211">
        <f t="shared" si="22"/>
        <v>0</v>
      </c>
      <c r="T674" s="1212">
        <f>+'Form 2F'!$B25</f>
        <v>0</v>
      </c>
      <c r="V674" s="952"/>
    </row>
    <row r="675" spans="1:22" s="1213" customFormat="1">
      <c r="A675" s="1206" t="s">
        <v>2458</v>
      </c>
      <c r="B675" s="1206"/>
      <c r="C675" s="1206"/>
      <c r="D675" s="1206"/>
      <c r="E675" s="1207"/>
      <c r="F675" s="1207"/>
      <c r="G675" s="1206"/>
      <c r="H675" s="1208"/>
      <c r="I675" s="1209"/>
      <c r="J675" s="1206"/>
      <c r="K675" s="1206"/>
      <c r="L675" s="1209" t="s">
        <v>1628</v>
      </c>
      <c r="M675" s="1206" t="s">
        <v>2456</v>
      </c>
      <c r="N675" s="1207" t="s">
        <v>1620</v>
      </c>
      <c r="O675" s="1206">
        <f>+O674</f>
        <v>0</v>
      </c>
      <c r="P675" s="1210" t="e">
        <f>VLOOKUP($O675,ICP!$A:$B,2,FALSE)</f>
        <v>#N/A</v>
      </c>
      <c r="Q675" s="1207"/>
      <c r="R675" s="1207" t="s">
        <v>2457</v>
      </c>
      <c r="S675" s="1211">
        <f t="shared" si="22"/>
        <v>0</v>
      </c>
      <c r="T675" s="1212">
        <f>+'Form 2F'!$C25</f>
        <v>0</v>
      </c>
      <c r="V675" s="952"/>
    </row>
    <row r="676" spans="1:22" s="1213" customFormat="1">
      <c r="A676" s="1206" t="s">
        <v>2459</v>
      </c>
      <c r="B676" s="1206"/>
      <c r="C676" s="1206"/>
      <c r="D676" s="1206"/>
      <c r="E676" s="1207"/>
      <c r="F676" s="1207"/>
      <c r="G676" s="1206"/>
      <c r="H676" s="1208"/>
      <c r="I676" s="1209"/>
      <c r="J676" s="1206"/>
      <c r="K676" s="1206"/>
      <c r="L676" s="1209" t="s">
        <v>1628</v>
      </c>
      <c r="M676" s="1206" t="s">
        <v>2456</v>
      </c>
      <c r="N676" s="1207" t="s">
        <v>1622</v>
      </c>
      <c r="O676" s="1206">
        <f>+O674</f>
        <v>0</v>
      </c>
      <c r="P676" s="1210" t="e">
        <f>VLOOKUP($O676,ICP!$A:$B,2,FALSE)</f>
        <v>#N/A</v>
      </c>
      <c r="Q676" s="1207"/>
      <c r="R676" s="1207" t="s">
        <v>2457</v>
      </c>
      <c r="S676" s="1211">
        <f t="shared" si="22"/>
        <v>0</v>
      </c>
      <c r="T676" s="1212">
        <f>+'Form 2F'!$D25</f>
        <v>0</v>
      </c>
      <c r="V676" s="952"/>
    </row>
    <row r="677" spans="1:22" s="1213" customFormat="1">
      <c r="A677" s="1206" t="s">
        <v>2460</v>
      </c>
      <c r="B677" s="1206"/>
      <c r="C677" s="1206"/>
      <c r="D677" s="1206"/>
      <c r="E677" s="1207"/>
      <c r="F677" s="1207"/>
      <c r="G677" s="1206"/>
      <c r="H677" s="1208"/>
      <c r="I677" s="1209"/>
      <c r="J677" s="1206"/>
      <c r="K677" s="1206"/>
      <c r="L677" s="1209" t="s">
        <v>1628</v>
      </c>
      <c r="M677" s="1206" t="s">
        <v>2456</v>
      </c>
      <c r="N677" s="1207" t="s">
        <v>1621</v>
      </c>
      <c r="O677" s="1206">
        <f>+O674</f>
        <v>0</v>
      </c>
      <c r="P677" s="1210" t="e">
        <f>VLOOKUP($O677,ICP!$A:$B,2,FALSE)</f>
        <v>#N/A</v>
      </c>
      <c r="Q677" s="1207"/>
      <c r="R677" s="1207" t="s">
        <v>2457</v>
      </c>
      <c r="S677" s="1211">
        <f t="shared" si="22"/>
        <v>0</v>
      </c>
      <c r="T677" s="1212">
        <f>+'Form 2F'!$E25</f>
        <v>0</v>
      </c>
      <c r="V677" s="952"/>
    </row>
    <row r="678" spans="1:22" s="1213" customFormat="1">
      <c r="A678" s="1206" t="s">
        <v>2461</v>
      </c>
      <c r="B678" s="1206"/>
      <c r="C678" s="1206"/>
      <c r="D678" s="1206"/>
      <c r="E678" s="1207"/>
      <c r="F678" s="1207"/>
      <c r="G678" s="1206"/>
      <c r="H678" s="1208"/>
      <c r="I678" s="1209"/>
      <c r="J678" s="1206"/>
      <c r="K678" s="1206"/>
      <c r="L678" s="1209" t="s">
        <v>1628</v>
      </c>
      <c r="M678" s="1206" t="s">
        <v>2456</v>
      </c>
      <c r="N678" s="1207" t="s">
        <v>1624</v>
      </c>
      <c r="O678" s="1206">
        <f>+O674</f>
        <v>0</v>
      </c>
      <c r="P678" s="1210" t="e">
        <f>VLOOKUP($O678,ICP!$A:$B,2,FALSE)</f>
        <v>#N/A</v>
      </c>
      <c r="Q678" s="1207"/>
      <c r="R678" s="1207" t="s">
        <v>2457</v>
      </c>
      <c r="S678" s="1211">
        <f t="shared" si="22"/>
        <v>0</v>
      </c>
      <c r="T678" s="1212">
        <f>+'Form 2F'!$F25</f>
        <v>0</v>
      </c>
      <c r="V678" s="952"/>
    </row>
    <row r="679" spans="1:22">
      <c r="A679" s="1132" t="s">
        <v>2453</v>
      </c>
      <c r="B679" s="1132" t="s">
        <v>2454</v>
      </c>
      <c r="C679" s="1132">
        <v>220805</v>
      </c>
      <c r="D679" s="1132" t="s">
        <v>2448</v>
      </c>
      <c r="E679" s="1139" t="s">
        <v>2455</v>
      </c>
      <c r="F679" s="1139"/>
      <c r="G679" s="1132" t="s">
        <v>2449</v>
      </c>
      <c r="H679" s="1150" t="s">
        <v>2450</v>
      </c>
      <c r="I679" s="1134" t="s">
        <v>1629</v>
      </c>
      <c r="J679" s="1132" t="str">
        <f>IF(E679=H679,"Ok","No Match")</f>
        <v>No Match</v>
      </c>
      <c r="K679" s="1132" t="s">
        <v>2451</v>
      </c>
      <c r="L679" s="1102" t="s">
        <v>1628</v>
      </c>
      <c r="M679" s="1132" t="s">
        <v>2456</v>
      </c>
      <c r="N679" s="1100" t="s">
        <v>2292</v>
      </c>
      <c r="O679" s="1132">
        <f>+'Form 2F'!$A$26</f>
        <v>0</v>
      </c>
      <c r="P679" s="1136" t="e">
        <f>VLOOKUP($O679,ICP!$A:$B,2,FALSE)</f>
        <v>#N/A</v>
      </c>
      <c r="R679" s="1139" t="s">
        <v>2457</v>
      </c>
      <c r="S679" s="1184">
        <f t="shared" si="22"/>
        <v>0</v>
      </c>
      <c r="T679" s="1181">
        <f>+'Form 2F'!$B26</f>
        <v>0</v>
      </c>
    </row>
    <row r="680" spans="1:22">
      <c r="A680" s="1132" t="s">
        <v>2458</v>
      </c>
      <c r="B680" s="1132"/>
      <c r="C680" s="1132"/>
      <c r="D680" s="1132"/>
      <c r="E680" s="1139"/>
      <c r="F680" s="1139"/>
      <c r="G680" s="1132"/>
      <c r="H680" s="1150"/>
      <c r="I680" s="1134"/>
      <c r="J680" s="1132"/>
      <c r="K680" s="1132"/>
      <c r="L680" s="1102" t="s">
        <v>1628</v>
      </c>
      <c r="M680" s="1132" t="s">
        <v>2456</v>
      </c>
      <c r="N680" s="1100" t="s">
        <v>1620</v>
      </c>
      <c r="O680" s="1132">
        <f>+O679</f>
        <v>0</v>
      </c>
      <c r="P680" s="1136" t="e">
        <f>VLOOKUP($O680,ICP!$A:$B,2,FALSE)</f>
        <v>#N/A</v>
      </c>
      <c r="R680" s="1139" t="s">
        <v>2457</v>
      </c>
      <c r="S680" s="1184">
        <f t="shared" si="22"/>
        <v>0</v>
      </c>
      <c r="T680" s="1181">
        <f>+'Form 2F'!$C26</f>
        <v>0</v>
      </c>
    </row>
    <row r="681" spans="1:22">
      <c r="A681" s="1132" t="s">
        <v>2459</v>
      </c>
      <c r="B681" s="1132"/>
      <c r="C681" s="1132"/>
      <c r="D681" s="1132"/>
      <c r="E681" s="1139"/>
      <c r="F681" s="1139"/>
      <c r="G681" s="1132"/>
      <c r="H681" s="1150"/>
      <c r="I681" s="1134"/>
      <c r="J681" s="1132"/>
      <c r="K681" s="1132"/>
      <c r="L681" s="1102" t="s">
        <v>1628</v>
      </c>
      <c r="M681" s="1132" t="s">
        <v>2456</v>
      </c>
      <c r="N681" s="1100" t="s">
        <v>1622</v>
      </c>
      <c r="O681" s="1132">
        <f>+O679</f>
        <v>0</v>
      </c>
      <c r="P681" s="1136" t="e">
        <f>VLOOKUP($O681,ICP!$A:$B,2,FALSE)</f>
        <v>#N/A</v>
      </c>
      <c r="R681" s="1139" t="s">
        <v>2457</v>
      </c>
      <c r="S681" s="1184">
        <f t="shared" si="22"/>
        <v>0</v>
      </c>
      <c r="T681" s="1181">
        <f>+'Form 2F'!$D26</f>
        <v>0</v>
      </c>
    </row>
    <row r="682" spans="1:22">
      <c r="A682" s="1132" t="s">
        <v>2460</v>
      </c>
      <c r="B682" s="1132"/>
      <c r="C682" s="1132"/>
      <c r="D682" s="1132"/>
      <c r="E682" s="1139"/>
      <c r="F682" s="1139"/>
      <c r="G682" s="1132"/>
      <c r="H682" s="1150"/>
      <c r="I682" s="1134"/>
      <c r="J682" s="1132"/>
      <c r="K682" s="1132"/>
      <c r="L682" s="1102" t="s">
        <v>1628</v>
      </c>
      <c r="M682" s="1132" t="s">
        <v>2456</v>
      </c>
      <c r="N682" s="1100" t="s">
        <v>1621</v>
      </c>
      <c r="O682" s="1132">
        <f>+O679</f>
        <v>0</v>
      </c>
      <c r="P682" s="1136" t="e">
        <f>VLOOKUP($O682,ICP!$A:$B,2,FALSE)</f>
        <v>#N/A</v>
      </c>
      <c r="R682" s="1139" t="s">
        <v>2457</v>
      </c>
      <c r="S682" s="1184">
        <f t="shared" si="22"/>
        <v>0</v>
      </c>
      <c r="T682" s="1181">
        <f>+'Form 2F'!$E26</f>
        <v>0</v>
      </c>
    </row>
    <row r="683" spans="1:22">
      <c r="A683" s="1132" t="s">
        <v>2461</v>
      </c>
      <c r="B683" s="1132"/>
      <c r="C683" s="1132"/>
      <c r="D683" s="1132"/>
      <c r="E683" s="1139"/>
      <c r="F683" s="1139"/>
      <c r="G683" s="1132"/>
      <c r="H683" s="1150"/>
      <c r="I683" s="1134"/>
      <c r="J683" s="1132"/>
      <c r="K683" s="1132"/>
      <c r="L683" s="1102" t="s">
        <v>1628</v>
      </c>
      <c r="M683" s="1132" t="s">
        <v>2456</v>
      </c>
      <c r="N683" s="1100" t="s">
        <v>1624</v>
      </c>
      <c r="O683" s="1132">
        <f>+O679</f>
        <v>0</v>
      </c>
      <c r="P683" s="1136" t="e">
        <f>VLOOKUP($O683,ICP!$A:$B,2,FALSE)</f>
        <v>#N/A</v>
      </c>
      <c r="R683" s="1139" t="s">
        <v>2457</v>
      </c>
      <c r="S683" s="1184">
        <f t="shared" si="22"/>
        <v>0</v>
      </c>
      <c r="T683" s="1181">
        <f>+'Form 2F'!$F26</f>
        <v>0</v>
      </c>
    </row>
    <row r="684" spans="1:22" s="1213" customFormat="1">
      <c r="A684" s="1206" t="s">
        <v>2453</v>
      </c>
      <c r="B684" s="1206" t="s">
        <v>2454</v>
      </c>
      <c r="C684" s="1206">
        <v>220805</v>
      </c>
      <c r="D684" s="1206" t="s">
        <v>2448</v>
      </c>
      <c r="E684" s="1207" t="s">
        <v>2455</v>
      </c>
      <c r="F684" s="1207"/>
      <c r="G684" s="1206" t="s">
        <v>2449</v>
      </c>
      <c r="H684" s="1208" t="s">
        <v>2450</v>
      </c>
      <c r="I684" s="1209" t="s">
        <v>1629</v>
      </c>
      <c r="J684" s="1206" t="str">
        <f>IF(E684=H684,"Ok","No Match")</f>
        <v>No Match</v>
      </c>
      <c r="K684" s="1206" t="s">
        <v>2451</v>
      </c>
      <c r="L684" s="1209" t="s">
        <v>1628</v>
      </c>
      <c r="M684" s="1206" t="s">
        <v>2456</v>
      </c>
      <c r="N684" s="1207" t="s">
        <v>2292</v>
      </c>
      <c r="O684" s="1206">
        <f>+'Form 2F'!$A$27</f>
        <v>0</v>
      </c>
      <c r="P684" s="1210" t="e">
        <f>VLOOKUP($O684,ICP!$A:$B,2,FALSE)</f>
        <v>#N/A</v>
      </c>
      <c r="Q684" s="1207"/>
      <c r="R684" s="1207" t="s">
        <v>2457</v>
      </c>
      <c r="S684" s="1211">
        <f t="shared" si="22"/>
        <v>0</v>
      </c>
      <c r="T684" s="1212">
        <f>+'Form 2F'!$B27</f>
        <v>0</v>
      </c>
      <c r="V684" s="952"/>
    </row>
    <row r="685" spans="1:22" s="1213" customFormat="1">
      <c r="A685" s="1206" t="s">
        <v>2458</v>
      </c>
      <c r="B685" s="1206"/>
      <c r="C685" s="1206"/>
      <c r="D685" s="1206"/>
      <c r="E685" s="1207"/>
      <c r="F685" s="1207"/>
      <c r="G685" s="1206"/>
      <c r="H685" s="1208"/>
      <c r="I685" s="1209"/>
      <c r="J685" s="1206"/>
      <c r="K685" s="1206"/>
      <c r="L685" s="1209" t="s">
        <v>1628</v>
      </c>
      <c r="M685" s="1206" t="s">
        <v>2456</v>
      </c>
      <c r="N685" s="1207" t="s">
        <v>1620</v>
      </c>
      <c r="O685" s="1206">
        <f>+O684</f>
        <v>0</v>
      </c>
      <c r="P685" s="1210" t="e">
        <f>VLOOKUP($O685,ICP!$A:$B,2,FALSE)</f>
        <v>#N/A</v>
      </c>
      <c r="Q685" s="1207"/>
      <c r="R685" s="1207" t="s">
        <v>2457</v>
      </c>
      <c r="S685" s="1211">
        <f t="shared" si="22"/>
        <v>0</v>
      </c>
      <c r="T685" s="1212">
        <f>+'Form 2F'!$C27</f>
        <v>0</v>
      </c>
      <c r="V685" s="952"/>
    </row>
    <row r="686" spans="1:22" s="1213" customFormat="1">
      <c r="A686" s="1206" t="s">
        <v>2459</v>
      </c>
      <c r="B686" s="1206"/>
      <c r="C686" s="1206"/>
      <c r="D686" s="1206"/>
      <c r="E686" s="1207"/>
      <c r="F686" s="1207"/>
      <c r="G686" s="1206"/>
      <c r="H686" s="1208"/>
      <c r="I686" s="1209"/>
      <c r="J686" s="1206"/>
      <c r="K686" s="1206"/>
      <c r="L686" s="1209" t="s">
        <v>1628</v>
      </c>
      <c r="M686" s="1206" t="s">
        <v>2456</v>
      </c>
      <c r="N686" s="1207" t="s">
        <v>1622</v>
      </c>
      <c r="O686" s="1206">
        <f>+O684</f>
        <v>0</v>
      </c>
      <c r="P686" s="1210" t="e">
        <f>VLOOKUP($O686,ICP!$A:$B,2,FALSE)</f>
        <v>#N/A</v>
      </c>
      <c r="Q686" s="1207"/>
      <c r="R686" s="1207" t="s">
        <v>2457</v>
      </c>
      <c r="S686" s="1211">
        <f t="shared" si="22"/>
        <v>0</v>
      </c>
      <c r="T686" s="1212">
        <f>+'Form 2F'!$D27</f>
        <v>0</v>
      </c>
      <c r="V686" s="952"/>
    </row>
    <row r="687" spans="1:22" s="1213" customFormat="1">
      <c r="A687" s="1206" t="s">
        <v>2460</v>
      </c>
      <c r="B687" s="1206"/>
      <c r="C687" s="1206"/>
      <c r="D687" s="1206"/>
      <c r="E687" s="1207"/>
      <c r="F687" s="1207"/>
      <c r="G687" s="1206"/>
      <c r="H687" s="1208"/>
      <c r="I687" s="1209"/>
      <c r="J687" s="1206"/>
      <c r="K687" s="1206"/>
      <c r="L687" s="1209" t="s">
        <v>1628</v>
      </c>
      <c r="M687" s="1206" t="s">
        <v>2456</v>
      </c>
      <c r="N687" s="1207" t="s">
        <v>1621</v>
      </c>
      <c r="O687" s="1206">
        <f>+O684</f>
        <v>0</v>
      </c>
      <c r="P687" s="1210" t="e">
        <f>VLOOKUP($O687,ICP!$A:$B,2,FALSE)</f>
        <v>#N/A</v>
      </c>
      <c r="Q687" s="1207"/>
      <c r="R687" s="1207" t="s">
        <v>2457</v>
      </c>
      <c r="S687" s="1211">
        <f t="shared" si="22"/>
        <v>0</v>
      </c>
      <c r="T687" s="1212">
        <f>+'Form 2F'!$E27</f>
        <v>0</v>
      </c>
      <c r="V687" s="952"/>
    </row>
    <row r="688" spans="1:22" s="1213" customFormat="1">
      <c r="A688" s="1206" t="s">
        <v>2461</v>
      </c>
      <c r="B688" s="1206"/>
      <c r="C688" s="1206"/>
      <c r="D688" s="1206"/>
      <c r="E688" s="1207"/>
      <c r="F688" s="1207"/>
      <c r="G688" s="1206"/>
      <c r="H688" s="1208"/>
      <c r="I688" s="1209"/>
      <c r="J688" s="1206"/>
      <c r="K688" s="1206"/>
      <c r="L688" s="1209" t="s">
        <v>1628</v>
      </c>
      <c r="M688" s="1206" t="s">
        <v>2456</v>
      </c>
      <c r="N688" s="1207" t="s">
        <v>1624</v>
      </c>
      <c r="O688" s="1206">
        <f>+O684</f>
        <v>0</v>
      </c>
      <c r="P688" s="1210" t="e">
        <f>VLOOKUP($O688,ICP!$A:$B,2,FALSE)</f>
        <v>#N/A</v>
      </c>
      <c r="Q688" s="1207"/>
      <c r="R688" s="1207" t="s">
        <v>2457</v>
      </c>
      <c r="S688" s="1211">
        <f t="shared" si="22"/>
        <v>0</v>
      </c>
      <c r="T688" s="1212">
        <f>+'Form 2F'!$F27</f>
        <v>0</v>
      </c>
      <c r="V688" s="952"/>
    </row>
    <row r="689" spans="1:22">
      <c r="A689" s="1132" t="s">
        <v>2453</v>
      </c>
      <c r="B689" s="1099" t="s">
        <v>2454</v>
      </c>
      <c r="C689" s="1132">
        <v>220805</v>
      </c>
      <c r="D689" s="1132" t="s">
        <v>2448</v>
      </c>
      <c r="E689" s="1139" t="s">
        <v>2455</v>
      </c>
      <c r="F689" s="1139"/>
      <c r="G689" s="1132" t="s">
        <v>2449</v>
      </c>
      <c r="H689" s="1150" t="s">
        <v>2450</v>
      </c>
      <c r="I689" s="1134" t="s">
        <v>1629</v>
      </c>
      <c r="J689" s="1132" t="str">
        <f>IF(E689=H689,"Ok","No Match")</f>
        <v>No Match</v>
      </c>
      <c r="K689" s="1132" t="s">
        <v>2451</v>
      </c>
      <c r="L689" s="1102" t="s">
        <v>1628</v>
      </c>
      <c r="M689" s="1132" t="s">
        <v>2456</v>
      </c>
      <c r="N689" s="1100" t="s">
        <v>2292</v>
      </c>
      <c r="O689" s="1099">
        <f>+'Form 2F'!$A$28</f>
        <v>0</v>
      </c>
      <c r="P689" s="1136" t="e">
        <f>VLOOKUP($O689,ICP!$A:$B,2,FALSE)</f>
        <v>#N/A</v>
      </c>
      <c r="R689" s="1139" t="s">
        <v>2457</v>
      </c>
      <c r="S689" s="1184">
        <f t="shared" si="22"/>
        <v>0</v>
      </c>
      <c r="T689" s="1181">
        <f>+'Form 2F'!$B28</f>
        <v>0</v>
      </c>
    </row>
    <row r="690" spans="1:22">
      <c r="A690" s="1132" t="s">
        <v>2458</v>
      </c>
      <c r="C690" s="1132"/>
      <c r="D690" s="1132"/>
      <c r="E690" s="1139"/>
      <c r="F690" s="1139"/>
      <c r="G690" s="1132"/>
      <c r="H690" s="1150"/>
      <c r="I690" s="1134"/>
      <c r="J690" s="1132"/>
      <c r="K690" s="1132"/>
      <c r="L690" s="1102" t="s">
        <v>1628</v>
      </c>
      <c r="M690" s="1132" t="s">
        <v>2456</v>
      </c>
      <c r="N690" s="1100" t="s">
        <v>1620</v>
      </c>
      <c r="O690" s="1132">
        <f>+O689</f>
        <v>0</v>
      </c>
      <c r="P690" s="1136" t="e">
        <f>VLOOKUP($O690,ICP!$A:$B,2,FALSE)</f>
        <v>#N/A</v>
      </c>
      <c r="R690" s="1139" t="s">
        <v>2457</v>
      </c>
      <c r="S690" s="1184">
        <f t="shared" si="22"/>
        <v>0</v>
      </c>
      <c r="T690" s="1181">
        <f>+'Form 2F'!$C28</f>
        <v>0</v>
      </c>
    </row>
    <row r="691" spans="1:22">
      <c r="A691" s="1132" t="s">
        <v>2459</v>
      </c>
      <c r="C691" s="1132"/>
      <c r="D691" s="1132"/>
      <c r="E691" s="1139"/>
      <c r="F691" s="1139"/>
      <c r="G691" s="1132"/>
      <c r="H691" s="1150"/>
      <c r="I691" s="1134"/>
      <c r="J691" s="1132"/>
      <c r="K691" s="1132"/>
      <c r="L691" s="1102" t="s">
        <v>1628</v>
      </c>
      <c r="M691" s="1132" t="s">
        <v>2456</v>
      </c>
      <c r="N691" s="1100" t="s">
        <v>1622</v>
      </c>
      <c r="O691" s="1132">
        <f>+O689</f>
        <v>0</v>
      </c>
      <c r="P691" s="1136" t="e">
        <f>VLOOKUP($O691,ICP!$A:$B,2,FALSE)</f>
        <v>#N/A</v>
      </c>
      <c r="R691" s="1139" t="s">
        <v>2457</v>
      </c>
      <c r="S691" s="1184">
        <f t="shared" si="22"/>
        <v>0</v>
      </c>
      <c r="T691" s="1181">
        <f>+'Form 2F'!$D28</f>
        <v>0</v>
      </c>
    </row>
    <row r="692" spans="1:22">
      <c r="A692" s="1132" t="s">
        <v>2460</v>
      </c>
      <c r="C692" s="1132"/>
      <c r="D692" s="1132"/>
      <c r="E692" s="1139"/>
      <c r="F692" s="1139"/>
      <c r="G692" s="1132"/>
      <c r="H692" s="1150"/>
      <c r="I692" s="1134"/>
      <c r="J692" s="1132"/>
      <c r="K692" s="1132"/>
      <c r="L692" s="1102" t="s">
        <v>1628</v>
      </c>
      <c r="M692" s="1132" t="s">
        <v>2456</v>
      </c>
      <c r="N692" s="1100" t="s">
        <v>1621</v>
      </c>
      <c r="O692" s="1132">
        <f>+O689</f>
        <v>0</v>
      </c>
      <c r="P692" s="1136" t="e">
        <f>VLOOKUP($O692,ICP!$A:$B,2,FALSE)</f>
        <v>#N/A</v>
      </c>
      <c r="R692" s="1139" t="s">
        <v>2457</v>
      </c>
      <c r="S692" s="1184">
        <f t="shared" si="22"/>
        <v>0</v>
      </c>
      <c r="T692" s="1181">
        <f>+'Form 2F'!$E28</f>
        <v>0</v>
      </c>
    </row>
    <row r="693" spans="1:22">
      <c r="A693" s="1132" t="s">
        <v>2461</v>
      </c>
      <c r="C693" s="1132"/>
      <c r="D693" s="1132"/>
      <c r="E693" s="1139"/>
      <c r="F693" s="1139"/>
      <c r="G693" s="1132"/>
      <c r="H693" s="1150"/>
      <c r="I693" s="1134"/>
      <c r="J693" s="1132"/>
      <c r="K693" s="1132"/>
      <c r="L693" s="1102" t="s">
        <v>1628</v>
      </c>
      <c r="M693" s="1132" t="s">
        <v>2456</v>
      </c>
      <c r="N693" s="1100" t="s">
        <v>1624</v>
      </c>
      <c r="O693" s="1132">
        <f>+O689</f>
        <v>0</v>
      </c>
      <c r="P693" s="1136" t="e">
        <f>VLOOKUP($O693,ICP!$A:$B,2,FALSE)</f>
        <v>#N/A</v>
      </c>
      <c r="R693" s="1139" t="s">
        <v>2457</v>
      </c>
      <c r="S693" s="1184">
        <f t="shared" si="22"/>
        <v>0</v>
      </c>
      <c r="T693" s="1181">
        <f>+'Form 2F'!$F28</f>
        <v>0</v>
      </c>
    </row>
    <row r="694" spans="1:22" s="1213" customFormat="1">
      <c r="A694" s="1206" t="s">
        <v>2453</v>
      </c>
      <c r="B694" s="1206" t="s">
        <v>2454</v>
      </c>
      <c r="C694" s="1206">
        <v>220805</v>
      </c>
      <c r="D694" s="1206" t="s">
        <v>2448</v>
      </c>
      <c r="E694" s="1207" t="s">
        <v>2455</v>
      </c>
      <c r="F694" s="1207"/>
      <c r="G694" s="1206" t="s">
        <v>2449</v>
      </c>
      <c r="H694" s="1208" t="s">
        <v>2450</v>
      </c>
      <c r="I694" s="1209" t="s">
        <v>1629</v>
      </c>
      <c r="J694" s="1206" t="str">
        <f>IF(E694=H694,"Ok","No Match")</f>
        <v>No Match</v>
      </c>
      <c r="K694" s="1206" t="s">
        <v>2451</v>
      </c>
      <c r="L694" s="1209" t="s">
        <v>1628</v>
      </c>
      <c r="M694" s="1206" t="s">
        <v>2456</v>
      </c>
      <c r="N694" s="1207" t="s">
        <v>2292</v>
      </c>
      <c r="O694" s="1206">
        <f>+'Form 2F'!$A$29</f>
        <v>0</v>
      </c>
      <c r="P694" s="1210" t="e">
        <f>VLOOKUP($O694,ICP!$A:$B,2,FALSE)</f>
        <v>#N/A</v>
      </c>
      <c r="Q694" s="1207"/>
      <c r="R694" s="1207" t="s">
        <v>2457</v>
      </c>
      <c r="S694" s="1211">
        <f t="shared" si="22"/>
        <v>0</v>
      </c>
      <c r="T694" s="1212">
        <f>+'Form 2F'!$B29</f>
        <v>0</v>
      </c>
      <c r="V694" s="952"/>
    </row>
    <row r="695" spans="1:22" s="1213" customFormat="1">
      <c r="A695" s="1206" t="s">
        <v>2458</v>
      </c>
      <c r="B695" s="1206"/>
      <c r="C695" s="1206"/>
      <c r="D695" s="1206"/>
      <c r="E695" s="1207"/>
      <c r="F695" s="1207"/>
      <c r="G695" s="1206"/>
      <c r="H695" s="1208"/>
      <c r="I695" s="1209"/>
      <c r="J695" s="1206"/>
      <c r="K695" s="1206"/>
      <c r="L695" s="1209" t="s">
        <v>1628</v>
      </c>
      <c r="M695" s="1206" t="s">
        <v>2456</v>
      </c>
      <c r="N695" s="1207" t="s">
        <v>1620</v>
      </c>
      <c r="O695" s="1206">
        <f>+O694</f>
        <v>0</v>
      </c>
      <c r="P695" s="1210" t="e">
        <f>VLOOKUP($O695,ICP!$A:$B,2,FALSE)</f>
        <v>#N/A</v>
      </c>
      <c r="Q695" s="1207"/>
      <c r="R695" s="1207" t="s">
        <v>2457</v>
      </c>
      <c r="S695" s="1211">
        <f t="shared" si="22"/>
        <v>0</v>
      </c>
      <c r="T695" s="1212">
        <f>+'Form 2F'!$C29</f>
        <v>0</v>
      </c>
      <c r="V695" s="952"/>
    </row>
    <row r="696" spans="1:22" s="1213" customFormat="1">
      <c r="A696" s="1206" t="s">
        <v>2459</v>
      </c>
      <c r="B696" s="1206"/>
      <c r="C696" s="1206"/>
      <c r="D696" s="1206"/>
      <c r="E696" s="1207"/>
      <c r="F696" s="1207"/>
      <c r="G696" s="1206"/>
      <c r="H696" s="1208"/>
      <c r="I696" s="1209"/>
      <c r="J696" s="1206"/>
      <c r="K696" s="1206"/>
      <c r="L696" s="1209" t="s">
        <v>1628</v>
      </c>
      <c r="M696" s="1206" t="s">
        <v>2456</v>
      </c>
      <c r="N696" s="1207" t="s">
        <v>1622</v>
      </c>
      <c r="O696" s="1206">
        <f>+O694</f>
        <v>0</v>
      </c>
      <c r="P696" s="1210" t="e">
        <f>VLOOKUP($O696,ICP!$A:$B,2,FALSE)</f>
        <v>#N/A</v>
      </c>
      <c r="Q696" s="1207"/>
      <c r="R696" s="1207" t="s">
        <v>2457</v>
      </c>
      <c r="S696" s="1211">
        <f t="shared" si="22"/>
        <v>0</v>
      </c>
      <c r="T696" s="1212">
        <f>+'Form 2F'!$D29</f>
        <v>0</v>
      </c>
      <c r="V696" s="952"/>
    </row>
    <row r="697" spans="1:22" s="1213" customFormat="1">
      <c r="A697" s="1206" t="s">
        <v>2460</v>
      </c>
      <c r="B697" s="1206"/>
      <c r="C697" s="1206"/>
      <c r="D697" s="1206"/>
      <c r="E697" s="1207"/>
      <c r="F697" s="1207"/>
      <c r="G697" s="1206"/>
      <c r="H697" s="1208"/>
      <c r="I697" s="1209"/>
      <c r="J697" s="1206"/>
      <c r="K697" s="1206"/>
      <c r="L697" s="1209" t="s">
        <v>1628</v>
      </c>
      <c r="M697" s="1206" t="s">
        <v>2456</v>
      </c>
      <c r="N697" s="1207" t="s">
        <v>1621</v>
      </c>
      <c r="O697" s="1206">
        <f>+O694</f>
        <v>0</v>
      </c>
      <c r="P697" s="1210" t="e">
        <f>VLOOKUP($O697,ICP!$A:$B,2,FALSE)</f>
        <v>#N/A</v>
      </c>
      <c r="Q697" s="1207"/>
      <c r="R697" s="1207" t="s">
        <v>2457</v>
      </c>
      <c r="S697" s="1211">
        <f t="shared" si="22"/>
        <v>0</v>
      </c>
      <c r="T697" s="1212">
        <f>+'Form 2F'!$E29</f>
        <v>0</v>
      </c>
      <c r="V697" s="952"/>
    </row>
    <row r="698" spans="1:22" s="1213" customFormat="1">
      <c r="A698" s="1206" t="s">
        <v>2461</v>
      </c>
      <c r="B698" s="1206"/>
      <c r="C698" s="1206"/>
      <c r="D698" s="1206"/>
      <c r="E698" s="1207"/>
      <c r="F698" s="1207"/>
      <c r="G698" s="1206"/>
      <c r="H698" s="1208"/>
      <c r="I698" s="1209"/>
      <c r="J698" s="1206"/>
      <c r="K698" s="1206"/>
      <c r="L698" s="1209" t="s">
        <v>1628</v>
      </c>
      <c r="M698" s="1206" t="s">
        <v>2456</v>
      </c>
      <c r="N698" s="1207" t="s">
        <v>1624</v>
      </c>
      <c r="O698" s="1206">
        <f>+O694</f>
        <v>0</v>
      </c>
      <c r="P698" s="1210" t="e">
        <f>VLOOKUP($O698,ICP!$A:$B,2,FALSE)</f>
        <v>#N/A</v>
      </c>
      <c r="Q698" s="1207"/>
      <c r="R698" s="1207" t="s">
        <v>2457</v>
      </c>
      <c r="S698" s="1211">
        <f t="shared" si="22"/>
        <v>0</v>
      </c>
      <c r="T698" s="1212">
        <f>+'Form 2F'!$F29</f>
        <v>0</v>
      </c>
      <c r="V698" s="952"/>
    </row>
    <row r="699" spans="1:22">
      <c r="A699" s="1132" t="s">
        <v>2453</v>
      </c>
      <c r="B699" s="1099" t="s">
        <v>2454</v>
      </c>
      <c r="C699" s="1132">
        <v>220805</v>
      </c>
      <c r="D699" s="1132" t="s">
        <v>2448</v>
      </c>
      <c r="E699" s="1139" t="s">
        <v>2455</v>
      </c>
      <c r="F699" s="1139"/>
      <c r="G699" s="1132" t="s">
        <v>2449</v>
      </c>
      <c r="H699" s="1150" t="s">
        <v>2450</v>
      </c>
      <c r="I699" s="1134" t="s">
        <v>1629</v>
      </c>
      <c r="J699" s="1132" t="str">
        <f>IF(E699=H699,"Ok","No Match")</f>
        <v>No Match</v>
      </c>
      <c r="K699" s="1132" t="s">
        <v>2451</v>
      </c>
      <c r="L699" s="1102" t="s">
        <v>1628</v>
      </c>
      <c r="M699" s="1132" t="s">
        <v>2456</v>
      </c>
      <c r="N699" s="1100" t="s">
        <v>2292</v>
      </c>
      <c r="O699" s="1099">
        <f>+'Form 2F'!$A$30</f>
        <v>0</v>
      </c>
      <c r="P699" s="1136" t="e">
        <f>VLOOKUP($O699,ICP!$A:$B,2,FALSE)</f>
        <v>#N/A</v>
      </c>
      <c r="R699" s="1139" t="s">
        <v>2457</v>
      </c>
      <c r="S699" s="1184">
        <f t="shared" si="22"/>
        <v>0</v>
      </c>
      <c r="T699" s="1181">
        <f>+'Form 2F'!$B30</f>
        <v>0</v>
      </c>
    </row>
    <row r="700" spans="1:22">
      <c r="A700" s="1132" t="s">
        <v>2458</v>
      </c>
      <c r="C700" s="1132"/>
      <c r="D700" s="1132"/>
      <c r="E700" s="1139"/>
      <c r="F700" s="1139"/>
      <c r="G700" s="1132"/>
      <c r="H700" s="1150"/>
      <c r="I700" s="1134"/>
      <c r="J700" s="1132"/>
      <c r="K700" s="1132"/>
      <c r="L700" s="1102" t="s">
        <v>1628</v>
      </c>
      <c r="M700" s="1132" t="s">
        <v>2456</v>
      </c>
      <c r="N700" s="1100" t="s">
        <v>1620</v>
      </c>
      <c r="O700" s="1132">
        <f>+O699</f>
        <v>0</v>
      </c>
      <c r="P700" s="1136" t="e">
        <f>VLOOKUP($O700,ICP!$A:$B,2,FALSE)</f>
        <v>#N/A</v>
      </c>
      <c r="R700" s="1139" t="s">
        <v>2457</v>
      </c>
      <c r="S700" s="1184">
        <f t="shared" si="22"/>
        <v>0</v>
      </c>
      <c r="T700" s="1181">
        <f>+'Form 2F'!$C30</f>
        <v>0</v>
      </c>
    </row>
    <row r="701" spans="1:22">
      <c r="A701" s="1132" t="s">
        <v>2459</v>
      </c>
      <c r="C701" s="1132"/>
      <c r="D701" s="1132"/>
      <c r="E701" s="1139"/>
      <c r="F701" s="1139"/>
      <c r="G701" s="1132"/>
      <c r="H701" s="1150"/>
      <c r="I701" s="1134"/>
      <c r="J701" s="1132"/>
      <c r="K701" s="1132"/>
      <c r="L701" s="1102" t="s">
        <v>1628</v>
      </c>
      <c r="M701" s="1132" t="s">
        <v>2456</v>
      </c>
      <c r="N701" s="1100" t="s">
        <v>1622</v>
      </c>
      <c r="O701" s="1132">
        <f>+O699</f>
        <v>0</v>
      </c>
      <c r="P701" s="1136" t="e">
        <f>VLOOKUP($O701,ICP!$A:$B,2,FALSE)</f>
        <v>#N/A</v>
      </c>
      <c r="R701" s="1139" t="s">
        <v>2457</v>
      </c>
      <c r="S701" s="1184">
        <f t="shared" si="22"/>
        <v>0</v>
      </c>
      <c r="T701" s="1181">
        <f>+'Form 2F'!$D30</f>
        <v>0</v>
      </c>
    </row>
    <row r="702" spans="1:22" s="1203" customFormat="1">
      <c r="A702" s="1195" t="s">
        <v>2460</v>
      </c>
      <c r="B702" s="1195"/>
      <c r="C702" s="1195"/>
      <c r="D702" s="1195"/>
      <c r="E702" s="1199"/>
      <c r="F702" s="1199"/>
      <c r="G702" s="1195"/>
      <c r="H702" s="1204"/>
      <c r="I702" s="1205"/>
      <c r="J702" s="1195"/>
      <c r="K702" s="1195"/>
      <c r="L702" s="1205" t="s">
        <v>1628</v>
      </c>
      <c r="M702" s="1195" t="s">
        <v>2456</v>
      </c>
      <c r="N702" s="1199" t="s">
        <v>1621</v>
      </c>
      <c r="O702" s="1195">
        <f>+O699</f>
        <v>0</v>
      </c>
      <c r="P702" s="1214" t="e">
        <f>VLOOKUP($O702,ICP!$A:$B,2,FALSE)</f>
        <v>#N/A</v>
      </c>
      <c r="Q702" s="1199"/>
      <c r="R702" s="1199" t="s">
        <v>2457</v>
      </c>
      <c r="S702" s="1137">
        <f t="shared" si="22"/>
        <v>0</v>
      </c>
      <c r="T702" s="1138">
        <f>+'Form 2F'!$E30</f>
        <v>0</v>
      </c>
      <c r="V702" s="1202"/>
    </row>
    <row r="703" spans="1:22" s="1203" customFormat="1">
      <c r="A703" s="1195" t="s">
        <v>2461</v>
      </c>
      <c r="B703" s="1195"/>
      <c r="C703" s="1195"/>
      <c r="D703" s="1195"/>
      <c r="E703" s="1199"/>
      <c r="F703" s="1199"/>
      <c r="G703" s="1195"/>
      <c r="H703" s="1204"/>
      <c r="I703" s="1205"/>
      <c r="J703" s="1195"/>
      <c r="K703" s="1195"/>
      <c r="L703" s="1205" t="s">
        <v>1628</v>
      </c>
      <c r="M703" s="1195" t="s">
        <v>2456</v>
      </c>
      <c r="N703" s="1199" t="s">
        <v>1624</v>
      </c>
      <c r="O703" s="1195">
        <f>+O699</f>
        <v>0</v>
      </c>
      <c r="P703" s="1214" t="e">
        <f>VLOOKUP($O703,ICP!$A:$B,2,FALSE)</f>
        <v>#N/A</v>
      </c>
      <c r="Q703" s="1199"/>
      <c r="R703" s="1199" t="s">
        <v>2457</v>
      </c>
      <c r="S703" s="1137">
        <f t="shared" si="22"/>
        <v>0</v>
      </c>
      <c r="T703" s="1138">
        <f>+'Form 2F'!$F30</f>
        <v>0</v>
      </c>
      <c r="V703" s="1202"/>
    </row>
    <row r="704" spans="1:22" s="1203" customFormat="1">
      <c r="A704" s="1216" t="s">
        <v>2462</v>
      </c>
      <c r="B704" s="1195">
        <v>220055</v>
      </c>
      <c r="C704" s="1195">
        <v>220805</v>
      </c>
      <c r="D704" s="1195" t="s">
        <v>2448</v>
      </c>
      <c r="E704" s="1199">
        <v>204099</v>
      </c>
      <c r="F704" s="1199"/>
      <c r="G704" s="1195" t="s">
        <v>2449</v>
      </c>
      <c r="H704" s="1204" t="s">
        <v>2463</v>
      </c>
      <c r="I704" s="1205" t="s">
        <v>2464</v>
      </c>
      <c r="J704" s="1195" t="str">
        <f>IF(E704=H704,"Ok","No Match")</f>
        <v>No Match</v>
      </c>
      <c r="K704" s="1195">
        <v>6</v>
      </c>
      <c r="L704" s="1153" t="s">
        <v>1634</v>
      </c>
      <c r="M704" s="1153" t="s">
        <v>1635</v>
      </c>
      <c r="N704" s="1167" t="s">
        <v>1624</v>
      </c>
      <c r="O704" s="1166"/>
      <c r="P704" s="1182"/>
      <c r="Q704" s="1167"/>
      <c r="R704" s="1167" t="s">
        <v>2429</v>
      </c>
      <c r="S704" s="1156">
        <f t="shared" si="22"/>
        <v>0</v>
      </c>
      <c r="T704" s="1157">
        <f>+'Form 2E'!C29</f>
        <v>0</v>
      </c>
      <c r="V704" s="1202"/>
    </row>
    <row r="705" spans="1:22" s="1203" customFormat="1">
      <c r="A705" s="1195" t="s">
        <v>2465</v>
      </c>
      <c r="B705" s="1195">
        <v>220045</v>
      </c>
      <c r="C705" s="1195">
        <v>220805</v>
      </c>
      <c r="D705" s="1195" t="s">
        <v>2448</v>
      </c>
      <c r="E705" s="1199">
        <v>204099</v>
      </c>
      <c r="F705" s="1199"/>
      <c r="G705" s="1195" t="s">
        <v>2449</v>
      </c>
      <c r="H705" s="1204" t="s">
        <v>2463</v>
      </c>
      <c r="I705" s="1205" t="s">
        <v>2464</v>
      </c>
      <c r="J705" s="1195" t="str">
        <f>IF(E705=H705,"Ok","No Match")</f>
        <v>No Match</v>
      </c>
      <c r="K705" s="1195">
        <v>6</v>
      </c>
      <c r="L705" s="1153" t="s">
        <v>1634</v>
      </c>
      <c r="M705" s="1153" t="s">
        <v>1635</v>
      </c>
      <c r="N705" s="1167" t="s">
        <v>1624</v>
      </c>
      <c r="O705" s="1166"/>
      <c r="P705" s="1182"/>
      <c r="Q705" s="1167"/>
      <c r="R705" s="1167" t="s">
        <v>2429</v>
      </c>
      <c r="S705" s="1156">
        <f t="shared" si="22"/>
        <v>0</v>
      </c>
      <c r="T705" s="1157">
        <f>+'Form 2E'!C27</f>
        <v>0</v>
      </c>
    </row>
    <row r="706" spans="1:22" s="1224" customFormat="1">
      <c r="A706" s="1217" t="s">
        <v>2466</v>
      </c>
      <c r="B706" s="1217" t="s">
        <v>2467</v>
      </c>
      <c r="C706" s="1217">
        <v>220805</v>
      </c>
      <c r="D706" s="1217" t="s">
        <v>2448</v>
      </c>
      <c r="E706" s="1218" t="s">
        <v>2455</v>
      </c>
      <c r="F706" s="1218"/>
      <c r="G706" s="1217" t="s">
        <v>2449</v>
      </c>
      <c r="H706" s="1219" t="s">
        <v>2468</v>
      </c>
      <c r="I706" s="1220" t="s">
        <v>2469</v>
      </c>
      <c r="J706" s="1217" t="str">
        <f>IF(E706=H706,"Ok","No Match")</f>
        <v>No Match</v>
      </c>
      <c r="K706" s="1217" t="s">
        <v>2470</v>
      </c>
      <c r="L706" s="1220" t="s">
        <v>1638</v>
      </c>
      <c r="M706" s="1220" t="s">
        <v>2471</v>
      </c>
      <c r="N706" s="1218" t="s">
        <v>2292</v>
      </c>
      <c r="O706" s="1217">
        <f>+'Form 2F'!$A$39</f>
        <v>0</v>
      </c>
      <c r="P706" s="1221" t="e">
        <f>VLOOKUP($O706,ICP!$A:$B,2,FALSE)</f>
        <v>#N/A</v>
      </c>
      <c r="Q706" s="1218"/>
      <c r="R706" s="1218" t="s">
        <v>2457</v>
      </c>
      <c r="S706" s="1222">
        <f t="shared" si="22"/>
        <v>0</v>
      </c>
      <c r="T706" s="1223">
        <f>+'Form 2F'!$B39</f>
        <v>0</v>
      </c>
    </row>
    <row r="707" spans="1:22" s="1224" customFormat="1">
      <c r="A707" s="1224" t="s">
        <v>2472</v>
      </c>
      <c r="B707" s="1217"/>
      <c r="C707" s="1217"/>
      <c r="D707" s="1217"/>
      <c r="E707" s="1218"/>
      <c r="F707" s="1218"/>
      <c r="G707" s="1217"/>
      <c r="H707" s="1219"/>
      <c r="I707" s="1220"/>
      <c r="J707" s="1217"/>
      <c r="K707" s="1217"/>
      <c r="L707" s="1220" t="s">
        <v>1638</v>
      </c>
      <c r="M707" s="1220" t="s">
        <v>2471</v>
      </c>
      <c r="N707" s="1218" t="s">
        <v>1620</v>
      </c>
      <c r="O707" s="1217">
        <f>+O706</f>
        <v>0</v>
      </c>
      <c r="P707" s="1221" t="e">
        <f>VLOOKUP($O707,ICP!$A:$B,2,FALSE)</f>
        <v>#N/A</v>
      </c>
      <c r="Q707" s="1218"/>
      <c r="R707" s="1218" t="s">
        <v>2457</v>
      </c>
      <c r="S707" s="1222">
        <f t="shared" si="22"/>
        <v>0</v>
      </c>
      <c r="T707" s="1223">
        <f>+'Form 2F'!$C39</f>
        <v>0</v>
      </c>
    </row>
    <row r="708" spans="1:22" s="1224" customFormat="1">
      <c r="A708" s="1224" t="s">
        <v>2473</v>
      </c>
      <c r="B708" s="1217"/>
      <c r="C708" s="1217"/>
      <c r="D708" s="1217"/>
      <c r="E708" s="1218"/>
      <c r="F708" s="1218"/>
      <c r="G708" s="1217"/>
      <c r="H708" s="1219"/>
      <c r="I708" s="1220"/>
      <c r="J708" s="1217"/>
      <c r="K708" s="1217"/>
      <c r="L708" s="1220" t="s">
        <v>1638</v>
      </c>
      <c r="M708" s="1220" t="s">
        <v>2471</v>
      </c>
      <c r="N708" s="1218" t="s">
        <v>1636</v>
      </c>
      <c r="O708" s="1217">
        <f>+O706</f>
        <v>0</v>
      </c>
      <c r="P708" s="1221" t="e">
        <f>VLOOKUP($O708,ICP!$A:$B,2,FALSE)</f>
        <v>#N/A</v>
      </c>
      <c r="Q708" s="1218"/>
      <c r="R708" s="1218" t="s">
        <v>2457</v>
      </c>
      <c r="S708" s="1222">
        <f t="shared" si="22"/>
        <v>0</v>
      </c>
      <c r="T708" s="1223">
        <f>+'Form 2F'!$D39</f>
        <v>0</v>
      </c>
    </row>
    <row r="709" spans="1:22" s="1224" customFormat="1">
      <c r="A709" s="1224" t="s">
        <v>2474</v>
      </c>
      <c r="B709" s="1217"/>
      <c r="C709" s="1217"/>
      <c r="D709" s="1217"/>
      <c r="E709" s="1218"/>
      <c r="F709" s="1218"/>
      <c r="G709" s="1217"/>
      <c r="H709" s="1219"/>
      <c r="I709" s="1220"/>
      <c r="J709" s="1217"/>
      <c r="K709" s="1217"/>
      <c r="L709" s="1220" t="s">
        <v>1638</v>
      </c>
      <c r="M709" s="1220" t="s">
        <v>2471</v>
      </c>
      <c r="N709" s="1218" t="s">
        <v>1621</v>
      </c>
      <c r="O709" s="1217">
        <f>+O706</f>
        <v>0</v>
      </c>
      <c r="P709" s="1221" t="e">
        <f>VLOOKUP($O709,ICP!$A:$B,2,FALSE)</f>
        <v>#N/A</v>
      </c>
      <c r="Q709" s="1218"/>
      <c r="R709" s="1218" t="s">
        <v>2457</v>
      </c>
      <c r="S709" s="1222">
        <f t="shared" si="22"/>
        <v>0</v>
      </c>
      <c r="T709" s="1223">
        <f>+'Form 2F'!$E39</f>
        <v>0</v>
      </c>
    </row>
    <row r="710" spans="1:22" s="1224" customFormat="1">
      <c r="A710" s="1224" t="s">
        <v>2475</v>
      </c>
      <c r="B710" s="1217"/>
      <c r="C710" s="1217"/>
      <c r="D710" s="1217"/>
      <c r="E710" s="1218"/>
      <c r="F710" s="1218"/>
      <c r="G710" s="1217"/>
      <c r="H710" s="1219"/>
      <c r="I710" s="1220"/>
      <c r="J710" s="1217"/>
      <c r="K710" s="1217"/>
      <c r="L710" s="1220" t="s">
        <v>1638</v>
      </c>
      <c r="M710" s="1220" t="s">
        <v>2471</v>
      </c>
      <c r="N710" s="1218" t="s">
        <v>1624</v>
      </c>
      <c r="O710" s="1217">
        <f>+O706</f>
        <v>0</v>
      </c>
      <c r="P710" s="1221" t="e">
        <f>VLOOKUP($O710,ICP!$A:$B,2,FALSE)</f>
        <v>#N/A</v>
      </c>
      <c r="Q710" s="1218"/>
      <c r="R710" s="1218" t="s">
        <v>2457</v>
      </c>
      <c r="S710" s="1222">
        <f t="shared" si="22"/>
        <v>0</v>
      </c>
      <c r="T710" s="1223">
        <f>+'Form 2F'!$F39</f>
        <v>0</v>
      </c>
    </row>
    <row r="711" spans="1:22" s="1203" customFormat="1">
      <c r="A711" s="1203" t="s">
        <v>2476</v>
      </c>
      <c r="B711" s="1195" t="s">
        <v>2467</v>
      </c>
      <c r="C711" s="1195">
        <v>220805</v>
      </c>
      <c r="D711" s="1195" t="s">
        <v>2448</v>
      </c>
      <c r="E711" s="1199" t="s">
        <v>2455</v>
      </c>
      <c r="F711" s="1199"/>
      <c r="G711" s="1195" t="s">
        <v>2449</v>
      </c>
      <c r="H711" s="1204" t="s">
        <v>2468</v>
      </c>
      <c r="I711" s="1205" t="s">
        <v>2469</v>
      </c>
      <c r="J711" s="1195" t="str">
        <f>IF(E711=H711,"Ok","No Match")</f>
        <v>No Match</v>
      </c>
      <c r="K711" s="1195" t="s">
        <v>2470</v>
      </c>
      <c r="L711" s="1205" t="s">
        <v>1638</v>
      </c>
      <c r="M711" s="1205" t="s">
        <v>2471</v>
      </c>
      <c r="N711" s="1199" t="s">
        <v>2292</v>
      </c>
      <c r="O711" s="1195">
        <f>+'Form 2F'!A$40</f>
        <v>0</v>
      </c>
      <c r="P711" s="1214" t="e">
        <f>VLOOKUP($O711,ICP!$A:$B,2,FALSE)</f>
        <v>#N/A</v>
      </c>
      <c r="Q711" s="1199"/>
      <c r="R711" s="1199" t="s">
        <v>2457</v>
      </c>
      <c r="S711" s="1137">
        <f t="shared" si="22"/>
        <v>0</v>
      </c>
      <c r="T711" s="1138">
        <f>+'Form 2F'!$B40</f>
        <v>0</v>
      </c>
      <c r="V711" s="1202"/>
    </row>
    <row r="712" spans="1:22" s="1203" customFormat="1">
      <c r="A712" s="1203" t="s">
        <v>2472</v>
      </c>
      <c r="B712" s="1195"/>
      <c r="C712" s="1195"/>
      <c r="D712" s="1195"/>
      <c r="E712" s="1199"/>
      <c r="F712" s="1199"/>
      <c r="G712" s="1195"/>
      <c r="H712" s="1204"/>
      <c r="I712" s="1205"/>
      <c r="J712" s="1195"/>
      <c r="K712" s="1195"/>
      <c r="L712" s="1205" t="s">
        <v>1638</v>
      </c>
      <c r="M712" s="1205" t="s">
        <v>2471</v>
      </c>
      <c r="N712" s="1199" t="s">
        <v>1620</v>
      </c>
      <c r="O712" s="1195">
        <f>+O711</f>
        <v>0</v>
      </c>
      <c r="P712" s="1214" t="e">
        <f>VLOOKUP($O712,ICP!$A:$B,2,FALSE)</f>
        <v>#N/A</v>
      </c>
      <c r="Q712" s="1199"/>
      <c r="R712" s="1199" t="s">
        <v>2457</v>
      </c>
      <c r="S712" s="1137">
        <f t="shared" si="22"/>
        <v>0</v>
      </c>
      <c r="T712" s="1138">
        <f>+'Form 2F'!$C40</f>
        <v>0</v>
      </c>
      <c r="V712" s="1202"/>
    </row>
    <row r="713" spans="1:22" s="1203" customFormat="1">
      <c r="A713" s="1203" t="s">
        <v>2473</v>
      </c>
      <c r="B713" s="1195"/>
      <c r="C713" s="1195"/>
      <c r="D713" s="1195"/>
      <c r="E713" s="1199"/>
      <c r="F713" s="1199"/>
      <c r="G713" s="1195"/>
      <c r="H713" s="1204"/>
      <c r="I713" s="1205"/>
      <c r="J713" s="1195"/>
      <c r="K713" s="1195"/>
      <c r="L713" s="1205" t="s">
        <v>1638</v>
      </c>
      <c r="M713" s="1205" t="s">
        <v>2471</v>
      </c>
      <c r="N713" s="1199" t="s">
        <v>1636</v>
      </c>
      <c r="O713" s="1195">
        <f>+O711</f>
        <v>0</v>
      </c>
      <c r="P713" s="1214" t="e">
        <f>VLOOKUP($O713,ICP!$A:$B,2,FALSE)</f>
        <v>#N/A</v>
      </c>
      <c r="Q713" s="1199"/>
      <c r="R713" s="1199" t="s">
        <v>2457</v>
      </c>
      <c r="S713" s="1137">
        <f t="shared" si="22"/>
        <v>0</v>
      </c>
      <c r="T713" s="1138">
        <f>+'Form 2F'!$D40</f>
        <v>0</v>
      </c>
      <c r="V713" s="1202"/>
    </row>
    <row r="714" spans="1:22" s="1203" customFormat="1">
      <c r="A714" s="1203" t="s">
        <v>2474</v>
      </c>
      <c r="B714" s="1195"/>
      <c r="C714" s="1195"/>
      <c r="D714" s="1195"/>
      <c r="E714" s="1199"/>
      <c r="F714" s="1199"/>
      <c r="G714" s="1195"/>
      <c r="H714" s="1204"/>
      <c r="I714" s="1205"/>
      <c r="J714" s="1195"/>
      <c r="K714" s="1195"/>
      <c r="L714" s="1205" t="s">
        <v>1638</v>
      </c>
      <c r="M714" s="1205" t="s">
        <v>2471</v>
      </c>
      <c r="N714" s="1199" t="s">
        <v>1621</v>
      </c>
      <c r="O714" s="1195">
        <f>+O711</f>
        <v>0</v>
      </c>
      <c r="P714" s="1214" t="e">
        <f>VLOOKUP($O714,ICP!$A:$B,2,FALSE)</f>
        <v>#N/A</v>
      </c>
      <c r="Q714" s="1199"/>
      <c r="R714" s="1199" t="s">
        <v>2457</v>
      </c>
      <c r="S714" s="1137">
        <f t="shared" ref="S714:S777" si="23">+T714*$S$1</f>
        <v>0</v>
      </c>
      <c r="T714" s="1138">
        <f>+'Form 2F'!$E40</f>
        <v>0</v>
      </c>
      <c r="V714" s="1202"/>
    </row>
    <row r="715" spans="1:22">
      <c r="A715" s="1149" t="s">
        <v>2475</v>
      </c>
      <c r="B715" s="1132"/>
      <c r="C715" s="1132"/>
      <c r="D715" s="1132"/>
      <c r="E715" s="1139"/>
      <c r="F715" s="1139"/>
      <c r="G715" s="1132"/>
      <c r="H715" s="1150"/>
      <c r="I715" s="1134"/>
      <c r="J715" s="1132"/>
      <c r="K715" s="1132"/>
      <c r="L715" s="1134" t="s">
        <v>1638</v>
      </c>
      <c r="M715" s="1134" t="s">
        <v>2471</v>
      </c>
      <c r="N715" s="1100" t="s">
        <v>1624</v>
      </c>
      <c r="O715" s="1132">
        <f>+O711</f>
        <v>0</v>
      </c>
      <c r="P715" s="1136" t="e">
        <f>VLOOKUP($O715,ICP!$A:$B,2,FALSE)</f>
        <v>#N/A</v>
      </c>
      <c r="Q715" s="1139"/>
      <c r="R715" s="1139" t="s">
        <v>2457</v>
      </c>
      <c r="S715" s="1184">
        <f t="shared" si="23"/>
        <v>0</v>
      </c>
      <c r="T715" s="1181">
        <f>+'Form 2F'!$F40</f>
        <v>0</v>
      </c>
    </row>
    <row r="716" spans="1:22" s="1224" customFormat="1">
      <c r="A716" s="1224" t="s">
        <v>2476</v>
      </c>
      <c r="B716" s="1217" t="s">
        <v>2467</v>
      </c>
      <c r="C716" s="1217">
        <v>220805</v>
      </c>
      <c r="D716" s="1217" t="s">
        <v>2448</v>
      </c>
      <c r="E716" s="1218" t="s">
        <v>2455</v>
      </c>
      <c r="F716" s="1218"/>
      <c r="G716" s="1217" t="s">
        <v>2449</v>
      </c>
      <c r="H716" s="1219" t="s">
        <v>2468</v>
      </c>
      <c r="I716" s="1220" t="s">
        <v>2469</v>
      </c>
      <c r="J716" s="1217" t="str">
        <f>IF(E716=H716,"Ok","No Match")</f>
        <v>No Match</v>
      </c>
      <c r="K716" s="1217" t="s">
        <v>2470</v>
      </c>
      <c r="L716" s="1220" t="s">
        <v>1638</v>
      </c>
      <c r="M716" s="1220" t="s">
        <v>2471</v>
      </c>
      <c r="N716" s="1218" t="s">
        <v>2292</v>
      </c>
      <c r="O716" s="1217">
        <f>+'Form 2F'!$A$41</f>
        <v>0</v>
      </c>
      <c r="P716" s="1221" t="e">
        <f>VLOOKUP($O716,ICP!$A:$B,2,FALSE)</f>
        <v>#N/A</v>
      </c>
      <c r="Q716" s="1218"/>
      <c r="R716" s="1218" t="s">
        <v>2457</v>
      </c>
      <c r="S716" s="1222">
        <f t="shared" si="23"/>
        <v>0</v>
      </c>
      <c r="T716" s="1223">
        <f>+'Form 2F'!$B41</f>
        <v>0</v>
      </c>
      <c r="V716" s="1225"/>
    </row>
    <row r="717" spans="1:22" s="1224" customFormat="1">
      <c r="A717" s="1224" t="s">
        <v>2472</v>
      </c>
      <c r="B717" s="1217"/>
      <c r="C717" s="1217"/>
      <c r="D717" s="1217"/>
      <c r="E717" s="1218"/>
      <c r="F717" s="1218"/>
      <c r="G717" s="1217"/>
      <c r="H717" s="1219"/>
      <c r="I717" s="1220"/>
      <c r="J717" s="1217"/>
      <c r="K717" s="1217"/>
      <c r="L717" s="1220" t="s">
        <v>1638</v>
      </c>
      <c r="M717" s="1220" t="s">
        <v>2471</v>
      </c>
      <c r="N717" s="1218" t="s">
        <v>1620</v>
      </c>
      <c r="O717" s="1217">
        <f>+O716</f>
        <v>0</v>
      </c>
      <c r="P717" s="1221" t="e">
        <f>VLOOKUP($O717,ICP!$A:$B,2,FALSE)</f>
        <v>#N/A</v>
      </c>
      <c r="Q717" s="1218"/>
      <c r="R717" s="1218" t="s">
        <v>2457</v>
      </c>
      <c r="S717" s="1222">
        <f t="shared" si="23"/>
        <v>0</v>
      </c>
      <c r="T717" s="1223">
        <f>+'Form 2F'!$C41</f>
        <v>0</v>
      </c>
      <c r="V717" s="1225"/>
    </row>
    <row r="718" spans="1:22" s="1224" customFormat="1">
      <c r="A718" s="1224" t="s">
        <v>2473</v>
      </c>
      <c r="B718" s="1217"/>
      <c r="C718" s="1217"/>
      <c r="D718" s="1217"/>
      <c r="E718" s="1218"/>
      <c r="F718" s="1218"/>
      <c r="G718" s="1217"/>
      <c r="H718" s="1219"/>
      <c r="I718" s="1220"/>
      <c r="J718" s="1217"/>
      <c r="K718" s="1217"/>
      <c r="L718" s="1220" t="s">
        <v>1638</v>
      </c>
      <c r="M718" s="1220" t="s">
        <v>2471</v>
      </c>
      <c r="N718" s="1218" t="s">
        <v>1636</v>
      </c>
      <c r="O718" s="1217">
        <f>+O716</f>
        <v>0</v>
      </c>
      <c r="P718" s="1221" t="e">
        <f>VLOOKUP($O718,ICP!$A:$B,2,FALSE)</f>
        <v>#N/A</v>
      </c>
      <c r="Q718" s="1218"/>
      <c r="R718" s="1218" t="s">
        <v>2457</v>
      </c>
      <c r="S718" s="1222">
        <f t="shared" si="23"/>
        <v>0</v>
      </c>
      <c r="T718" s="1223">
        <f>+'Form 2F'!$D41</f>
        <v>0</v>
      </c>
      <c r="V718" s="1225"/>
    </row>
    <row r="719" spans="1:22" s="1224" customFormat="1">
      <c r="A719" s="1224" t="s">
        <v>2474</v>
      </c>
      <c r="B719" s="1217"/>
      <c r="C719" s="1217"/>
      <c r="D719" s="1217"/>
      <c r="E719" s="1218"/>
      <c r="F719" s="1218"/>
      <c r="G719" s="1217"/>
      <c r="H719" s="1219"/>
      <c r="I719" s="1220"/>
      <c r="J719" s="1217"/>
      <c r="K719" s="1217"/>
      <c r="L719" s="1220" t="s">
        <v>1638</v>
      </c>
      <c r="M719" s="1220" t="s">
        <v>2471</v>
      </c>
      <c r="N719" s="1218" t="s">
        <v>1621</v>
      </c>
      <c r="O719" s="1217">
        <f>+O716</f>
        <v>0</v>
      </c>
      <c r="P719" s="1221" t="e">
        <f>VLOOKUP($O719,ICP!$A:$B,2,FALSE)</f>
        <v>#N/A</v>
      </c>
      <c r="Q719" s="1218"/>
      <c r="R719" s="1218" t="s">
        <v>2457</v>
      </c>
      <c r="S719" s="1222">
        <f t="shared" si="23"/>
        <v>0</v>
      </c>
      <c r="T719" s="1223">
        <f>+'Form 2F'!$E41</f>
        <v>0</v>
      </c>
      <c r="V719" s="1225"/>
    </row>
    <row r="720" spans="1:22" s="1224" customFormat="1">
      <c r="A720" s="1224" t="s">
        <v>2475</v>
      </c>
      <c r="B720" s="1217"/>
      <c r="C720" s="1217"/>
      <c r="D720" s="1217"/>
      <c r="E720" s="1218"/>
      <c r="F720" s="1218"/>
      <c r="G720" s="1217"/>
      <c r="H720" s="1219"/>
      <c r="I720" s="1220"/>
      <c r="J720" s="1217"/>
      <c r="K720" s="1217"/>
      <c r="L720" s="1220" t="s">
        <v>1638</v>
      </c>
      <c r="M720" s="1220" t="s">
        <v>2471</v>
      </c>
      <c r="N720" s="1218" t="s">
        <v>1624</v>
      </c>
      <c r="O720" s="1217">
        <f>+O716</f>
        <v>0</v>
      </c>
      <c r="P720" s="1221" t="e">
        <f>VLOOKUP($O720,ICP!$A:$B,2,FALSE)</f>
        <v>#N/A</v>
      </c>
      <c r="Q720" s="1218"/>
      <c r="R720" s="1218" t="s">
        <v>2457</v>
      </c>
      <c r="S720" s="1222">
        <f t="shared" si="23"/>
        <v>0</v>
      </c>
      <c r="T720" s="1223">
        <f>+'Form 2F'!$F41</f>
        <v>0</v>
      </c>
      <c r="V720" s="1225"/>
    </row>
    <row r="721" spans="1:22">
      <c r="A721" s="1149" t="s">
        <v>2476</v>
      </c>
      <c r="B721" s="1132" t="s">
        <v>2467</v>
      </c>
      <c r="C721" s="1132">
        <v>220805</v>
      </c>
      <c r="D721" s="1132" t="s">
        <v>2448</v>
      </c>
      <c r="E721" s="1139" t="s">
        <v>2455</v>
      </c>
      <c r="F721" s="1139"/>
      <c r="G721" s="1132" t="s">
        <v>2449</v>
      </c>
      <c r="H721" s="1150" t="s">
        <v>2468</v>
      </c>
      <c r="I721" s="1134" t="s">
        <v>2469</v>
      </c>
      <c r="J721" s="1132" t="str">
        <f>IF(E721=H721,"Ok","No Match")</f>
        <v>No Match</v>
      </c>
      <c r="K721" s="1132" t="s">
        <v>2470</v>
      </c>
      <c r="L721" s="1134" t="s">
        <v>1638</v>
      </c>
      <c r="M721" s="1134" t="s">
        <v>2471</v>
      </c>
      <c r="N721" s="1100" t="s">
        <v>2292</v>
      </c>
      <c r="O721" s="1132">
        <f>+'Form 2F'!$A$42</f>
        <v>0</v>
      </c>
      <c r="P721" s="1136" t="e">
        <f>VLOOKUP($O721,ICP!$A:$B,2,FALSE)</f>
        <v>#N/A</v>
      </c>
      <c r="Q721" s="1139"/>
      <c r="R721" s="1139" t="s">
        <v>2457</v>
      </c>
      <c r="S721" s="1184">
        <f t="shared" si="23"/>
        <v>0</v>
      </c>
      <c r="T721" s="1181">
        <f>+'Form 2F'!$B42</f>
        <v>0</v>
      </c>
    </row>
    <row r="722" spans="1:22">
      <c r="A722" s="1149" t="s">
        <v>2472</v>
      </c>
      <c r="B722" s="1132"/>
      <c r="C722" s="1132"/>
      <c r="D722" s="1132"/>
      <c r="E722" s="1139"/>
      <c r="F722" s="1139"/>
      <c r="G722" s="1132"/>
      <c r="H722" s="1150"/>
      <c r="I722" s="1134"/>
      <c r="J722" s="1132"/>
      <c r="K722" s="1132"/>
      <c r="L722" s="1134" t="s">
        <v>1638</v>
      </c>
      <c r="M722" s="1134" t="s">
        <v>2471</v>
      </c>
      <c r="N722" s="1100" t="s">
        <v>1620</v>
      </c>
      <c r="O722" s="1132">
        <f>+O721</f>
        <v>0</v>
      </c>
      <c r="P722" s="1136" t="e">
        <f>VLOOKUP($O722,ICP!$A:$B,2,FALSE)</f>
        <v>#N/A</v>
      </c>
      <c r="Q722" s="1139"/>
      <c r="R722" s="1139" t="s">
        <v>2457</v>
      </c>
      <c r="S722" s="1184">
        <f t="shared" si="23"/>
        <v>0</v>
      </c>
      <c r="T722" s="1181">
        <f>+'Form 2F'!$C42</f>
        <v>0</v>
      </c>
    </row>
    <row r="723" spans="1:22">
      <c r="A723" s="1149" t="s">
        <v>2473</v>
      </c>
      <c r="B723" s="1132"/>
      <c r="C723" s="1132"/>
      <c r="D723" s="1132"/>
      <c r="E723" s="1139"/>
      <c r="F723" s="1139"/>
      <c r="G723" s="1132"/>
      <c r="H723" s="1150"/>
      <c r="I723" s="1134"/>
      <c r="J723" s="1132"/>
      <c r="K723" s="1132"/>
      <c r="L723" s="1134" t="s">
        <v>1638</v>
      </c>
      <c r="M723" s="1134" t="s">
        <v>2471</v>
      </c>
      <c r="N723" s="1100" t="s">
        <v>1636</v>
      </c>
      <c r="O723" s="1132">
        <f>+O721</f>
        <v>0</v>
      </c>
      <c r="P723" s="1136" t="e">
        <f>VLOOKUP($O723,ICP!$A:$B,2,FALSE)</f>
        <v>#N/A</v>
      </c>
      <c r="Q723" s="1139"/>
      <c r="R723" s="1139" t="s">
        <v>2457</v>
      </c>
      <c r="S723" s="1184">
        <f t="shared" si="23"/>
        <v>0</v>
      </c>
      <c r="T723" s="1181">
        <f>+'Form 2F'!$D42</f>
        <v>0</v>
      </c>
    </row>
    <row r="724" spans="1:22">
      <c r="A724" s="1149" t="s">
        <v>2474</v>
      </c>
      <c r="B724" s="1132"/>
      <c r="C724" s="1132"/>
      <c r="D724" s="1132"/>
      <c r="E724" s="1139"/>
      <c r="F724" s="1139"/>
      <c r="G724" s="1132"/>
      <c r="H724" s="1150"/>
      <c r="I724" s="1134"/>
      <c r="J724" s="1132"/>
      <c r="K724" s="1132"/>
      <c r="L724" s="1134" t="s">
        <v>1638</v>
      </c>
      <c r="M724" s="1134" t="s">
        <v>2471</v>
      </c>
      <c r="N724" s="1100" t="s">
        <v>1621</v>
      </c>
      <c r="O724" s="1132">
        <f>+O721</f>
        <v>0</v>
      </c>
      <c r="P724" s="1136" t="e">
        <f>VLOOKUP($O724,ICP!$A:$B,2,FALSE)</f>
        <v>#N/A</v>
      </c>
      <c r="Q724" s="1139"/>
      <c r="R724" s="1139" t="s">
        <v>2457</v>
      </c>
      <c r="S724" s="1184">
        <f t="shared" si="23"/>
        <v>0</v>
      </c>
      <c r="T724" s="1181">
        <f>+'Form 2F'!$E42</f>
        <v>0</v>
      </c>
    </row>
    <row r="725" spans="1:22">
      <c r="A725" s="1149" t="s">
        <v>2475</v>
      </c>
      <c r="B725" s="1132"/>
      <c r="C725" s="1132"/>
      <c r="D725" s="1132"/>
      <c r="E725" s="1139"/>
      <c r="F725" s="1139"/>
      <c r="G725" s="1132"/>
      <c r="H725" s="1150"/>
      <c r="I725" s="1134"/>
      <c r="J725" s="1132"/>
      <c r="K725" s="1132"/>
      <c r="L725" s="1134" t="s">
        <v>1638</v>
      </c>
      <c r="M725" s="1134" t="s">
        <v>2471</v>
      </c>
      <c r="N725" s="1100" t="s">
        <v>1624</v>
      </c>
      <c r="O725" s="1132">
        <f>+O721</f>
        <v>0</v>
      </c>
      <c r="P725" s="1136" t="e">
        <f>VLOOKUP($O725,ICP!$A:$B,2,FALSE)</f>
        <v>#N/A</v>
      </c>
      <c r="Q725" s="1139"/>
      <c r="R725" s="1139" t="s">
        <v>2457</v>
      </c>
      <c r="S725" s="1184">
        <f t="shared" si="23"/>
        <v>0</v>
      </c>
      <c r="T725" s="1181">
        <f>+'Form 2F'!$F42</f>
        <v>0</v>
      </c>
    </row>
    <row r="726" spans="1:22" s="1224" customFormat="1">
      <c r="A726" s="1224" t="s">
        <v>2476</v>
      </c>
      <c r="B726" s="1217" t="s">
        <v>2467</v>
      </c>
      <c r="C726" s="1217">
        <v>220805</v>
      </c>
      <c r="D726" s="1217" t="s">
        <v>2448</v>
      </c>
      <c r="E726" s="1218" t="s">
        <v>2455</v>
      </c>
      <c r="F726" s="1218"/>
      <c r="G726" s="1217" t="s">
        <v>2449</v>
      </c>
      <c r="H726" s="1219" t="s">
        <v>2468</v>
      </c>
      <c r="I726" s="1220" t="s">
        <v>2469</v>
      </c>
      <c r="J726" s="1217" t="str">
        <f>IF(E726=H726,"Ok","No Match")</f>
        <v>No Match</v>
      </c>
      <c r="K726" s="1217" t="s">
        <v>2470</v>
      </c>
      <c r="L726" s="1220" t="s">
        <v>1638</v>
      </c>
      <c r="M726" s="1220" t="s">
        <v>2471</v>
      </c>
      <c r="N726" s="1218" t="s">
        <v>2292</v>
      </c>
      <c r="O726" s="1217">
        <f>+'Form 2F'!$A$43</f>
        <v>0</v>
      </c>
      <c r="P726" s="1221" t="e">
        <f>VLOOKUP($O726,ICP!$A:$B,2,FALSE)</f>
        <v>#N/A</v>
      </c>
      <c r="Q726" s="1218"/>
      <c r="R726" s="1218" t="s">
        <v>2457</v>
      </c>
      <c r="S726" s="1222">
        <f t="shared" si="23"/>
        <v>0</v>
      </c>
      <c r="T726" s="1223">
        <f>+'Form 2F'!$B43</f>
        <v>0</v>
      </c>
      <c r="V726" s="1225"/>
    </row>
    <row r="727" spans="1:22" s="1224" customFormat="1">
      <c r="A727" s="1224" t="s">
        <v>2472</v>
      </c>
      <c r="B727" s="1217"/>
      <c r="C727" s="1217"/>
      <c r="D727" s="1217"/>
      <c r="E727" s="1218"/>
      <c r="F727" s="1218"/>
      <c r="G727" s="1217"/>
      <c r="H727" s="1219"/>
      <c r="I727" s="1220"/>
      <c r="J727" s="1217"/>
      <c r="K727" s="1217"/>
      <c r="L727" s="1220" t="s">
        <v>1638</v>
      </c>
      <c r="M727" s="1220" t="s">
        <v>2471</v>
      </c>
      <c r="N727" s="1218" t="s">
        <v>1620</v>
      </c>
      <c r="O727" s="1217">
        <f>+O726</f>
        <v>0</v>
      </c>
      <c r="P727" s="1221" t="e">
        <f>VLOOKUP($O727,ICP!$A:$B,2,FALSE)</f>
        <v>#N/A</v>
      </c>
      <c r="Q727" s="1218"/>
      <c r="R727" s="1218" t="s">
        <v>2457</v>
      </c>
      <c r="S727" s="1222">
        <f t="shared" si="23"/>
        <v>0</v>
      </c>
      <c r="T727" s="1223">
        <f>+'Form 2F'!$C43</f>
        <v>0</v>
      </c>
      <c r="V727" s="1225"/>
    </row>
    <row r="728" spans="1:22" s="1224" customFormat="1">
      <c r="A728" s="1224" t="s">
        <v>2473</v>
      </c>
      <c r="B728" s="1217"/>
      <c r="C728" s="1217"/>
      <c r="D728" s="1217"/>
      <c r="E728" s="1218"/>
      <c r="F728" s="1218"/>
      <c r="G728" s="1217"/>
      <c r="H728" s="1219"/>
      <c r="I728" s="1220"/>
      <c r="J728" s="1217"/>
      <c r="K728" s="1217"/>
      <c r="L728" s="1220" t="s">
        <v>1638</v>
      </c>
      <c r="M728" s="1220" t="s">
        <v>2471</v>
      </c>
      <c r="N728" s="1218" t="s">
        <v>1636</v>
      </c>
      <c r="O728" s="1217">
        <f>+O726</f>
        <v>0</v>
      </c>
      <c r="P728" s="1221" t="e">
        <f>VLOOKUP($O728,ICP!$A:$B,2,FALSE)</f>
        <v>#N/A</v>
      </c>
      <c r="Q728" s="1218"/>
      <c r="R728" s="1218" t="s">
        <v>2457</v>
      </c>
      <c r="S728" s="1222">
        <f t="shared" si="23"/>
        <v>0</v>
      </c>
      <c r="T728" s="1223">
        <f>+'Form 2F'!$D43</f>
        <v>0</v>
      </c>
      <c r="V728" s="1225"/>
    </row>
    <row r="729" spans="1:22" s="1224" customFormat="1">
      <c r="A729" s="1224" t="s">
        <v>2474</v>
      </c>
      <c r="B729" s="1217"/>
      <c r="C729" s="1217"/>
      <c r="D729" s="1217"/>
      <c r="E729" s="1218"/>
      <c r="F729" s="1218"/>
      <c r="G729" s="1217"/>
      <c r="H729" s="1219"/>
      <c r="I729" s="1220"/>
      <c r="J729" s="1217"/>
      <c r="K729" s="1217"/>
      <c r="L729" s="1220" t="s">
        <v>1638</v>
      </c>
      <c r="M729" s="1220" t="s">
        <v>2471</v>
      </c>
      <c r="N729" s="1218" t="s">
        <v>1621</v>
      </c>
      <c r="O729" s="1217">
        <f>+O726</f>
        <v>0</v>
      </c>
      <c r="P729" s="1221" t="e">
        <f>VLOOKUP($O729,ICP!$A:$B,2,FALSE)</f>
        <v>#N/A</v>
      </c>
      <c r="Q729" s="1218"/>
      <c r="R729" s="1218" t="s">
        <v>2457</v>
      </c>
      <c r="S729" s="1222">
        <f t="shared" si="23"/>
        <v>0</v>
      </c>
      <c r="T729" s="1223">
        <f>+'Form 2F'!$E43</f>
        <v>0</v>
      </c>
      <c r="V729" s="1225"/>
    </row>
    <row r="730" spans="1:22" s="1224" customFormat="1">
      <c r="A730" s="1224" t="s">
        <v>2475</v>
      </c>
      <c r="B730" s="1217"/>
      <c r="C730" s="1217"/>
      <c r="D730" s="1217"/>
      <c r="E730" s="1218"/>
      <c r="F730" s="1218"/>
      <c r="G730" s="1217"/>
      <c r="H730" s="1219"/>
      <c r="I730" s="1220"/>
      <c r="J730" s="1217"/>
      <c r="K730" s="1217"/>
      <c r="L730" s="1220" t="s">
        <v>1638</v>
      </c>
      <c r="M730" s="1220" t="s">
        <v>2471</v>
      </c>
      <c r="N730" s="1218" t="s">
        <v>1624</v>
      </c>
      <c r="O730" s="1217">
        <f>+O726</f>
        <v>0</v>
      </c>
      <c r="P730" s="1221" t="e">
        <f>VLOOKUP($O730,ICP!$A:$B,2,FALSE)</f>
        <v>#N/A</v>
      </c>
      <c r="Q730" s="1218"/>
      <c r="R730" s="1218" t="s">
        <v>2457</v>
      </c>
      <c r="S730" s="1222">
        <f t="shared" si="23"/>
        <v>0</v>
      </c>
      <c r="T730" s="1223">
        <f>+'Form 2F'!$F43</f>
        <v>0</v>
      </c>
      <c r="V730" s="1225"/>
    </row>
    <row r="731" spans="1:22">
      <c r="A731" s="1149" t="s">
        <v>2476</v>
      </c>
      <c r="B731" s="1132" t="s">
        <v>2467</v>
      </c>
      <c r="C731" s="1132">
        <v>220805</v>
      </c>
      <c r="D731" s="1132" t="s">
        <v>2448</v>
      </c>
      <c r="E731" s="1139" t="s">
        <v>2455</v>
      </c>
      <c r="F731" s="1139"/>
      <c r="G731" s="1132" t="s">
        <v>2449</v>
      </c>
      <c r="H731" s="1150" t="s">
        <v>2468</v>
      </c>
      <c r="I731" s="1134" t="s">
        <v>2469</v>
      </c>
      <c r="J731" s="1132" t="str">
        <f>IF(E731=H731,"Ok","No Match")</f>
        <v>No Match</v>
      </c>
      <c r="K731" s="1132" t="s">
        <v>2470</v>
      </c>
      <c r="L731" s="1134" t="s">
        <v>1638</v>
      </c>
      <c r="M731" s="1134" t="s">
        <v>2471</v>
      </c>
      <c r="N731" s="1100" t="s">
        <v>2292</v>
      </c>
      <c r="O731" s="1132">
        <f>+'Form 2F'!$A$44</f>
        <v>0</v>
      </c>
      <c r="P731" s="1136" t="e">
        <f>VLOOKUP($O731,ICP!$A:$B,2,FALSE)</f>
        <v>#N/A</v>
      </c>
      <c r="Q731" s="1139"/>
      <c r="R731" s="1139" t="s">
        <v>2457</v>
      </c>
      <c r="S731" s="1184">
        <f t="shared" si="23"/>
        <v>0</v>
      </c>
      <c r="T731" s="1181">
        <f>+'Form 2F'!$B44</f>
        <v>0</v>
      </c>
    </row>
    <row r="732" spans="1:22">
      <c r="A732" s="1149" t="s">
        <v>2472</v>
      </c>
      <c r="B732" s="1132"/>
      <c r="C732" s="1132"/>
      <c r="D732" s="1132"/>
      <c r="E732" s="1139"/>
      <c r="F732" s="1139"/>
      <c r="G732" s="1132"/>
      <c r="H732" s="1150"/>
      <c r="I732" s="1134"/>
      <c r="J732" s="1132"/>
      <c r="K732" s="1132"/>
      <c r="L732" s="1134" t="s">
        <v>1638</v>
      </c>
      <c r="M732" s="1134" t="s">
        <v>2471</v>
      </c>
      <c r="N732" s="1100" t="s">
        <v>1620</v>
      </c>
      <c r="O732" s="1132">
        <f>+O731</f>
        <v>0</v>
      </c>
      <c r="P732" s="1136" t="e">
        <f>VLOOKUP($O732,ICP!$A:$B,2,FALSE)</f>
        <v>#N/A</v>
      </c>
      <c r="Q732" s="1139"/>
      <c r="R732" s="1139" t="s">
        <v>2457</v>
      </c>
      <c r="S732" s="1184">
        <f t="shared" si="23"/>
        <v>0</v>
      </c>
      <c r="T732" s="1181">
        <f>+'Form 2F'!$C44</f>
        <v>0</v>
      </c>
    </row>
    <row r="733" spans="1:22">
      <c r="A733" s="1149" t="s">
        <v>2473</v>
      </c>
      <c r="B733" s="1132"/>
      <c r="C733" s="1132"/>
      <c r="D733" s="1132"/>
      <c r="E733" s="1139"/>
      <c r="F733" s="1139"/>
      <c r="G733" s="1132"/>
      <c r="H733" s="1150"/>
      <c r="I733" s="1134"/>
      <c r="J733" s="1132"/>
      <c r="K733" s="1132"/>
      <c r="L733" s="1134" t="s">
        <v>1638</v>
      </c>
      <c r="M733" s="1134" t="s">
        <v>2471</v>
      </c>
      <c r="N733" s="1100" t="s">
        <v>1636</v>
      </c>
      <c r="O733" s="1132">
        <f>+O731</f>
        <v>0</v>
      </c>
      <c r="P733" s="1136" t="e">
        <f>VLOOKUP($O733,ICP!$A:$B,2,FALSE)</f>
        <v>#N/A</v>
      </c>
      <c r="Q733" s="1139"/>
      <c r="R733" s="1139" t="s">
        <v>2457</v>
      </c>
      <c r="S733" s="1184">
        <f t="shared" si="23"/>
        <v>0</v>
      </c>
      <c r="T733" s="1181">
        <f>+'Form 2F'!$D44</f>
        <v>0</v>
      </c>
    </row>
    <row r="734" spans="1:22">
      <c r="A734" s="1149" t="s">
        <v>2474</v>
      </c>
      <c r="B734" s="1132"/>
      <c r="C734" s="1132"/>
      <c r="D734" s="1132"/>
      <c r="E734" s="1139"/>
      <c r="F734" s="1139"/>
      <c r="G734" s="1132"/>
      <c r="H734" s="1150"/>
      <c r="I734" s="1134"/>
      <c r="J734" s="1132"/>
      <c r="K734" s="1132"/>
      <c r="L734" s="1134" t="s">
        <v>1638</v>
      </c>
      <c r="M734" s="1134" t="s">
        <v>2471</v>
      </c>
      <c r="N734" s="1100" t="s">
        <v>1621</v>
      </c>
      <c r="O734" s="1132">
        <f>+O731</f>
        <v>0</v>
      </c>
      <c r="P734" s="1136" t="e">
        <f>VLOOKUP($O734,ICP!$A:$B,2,FALSE)</f>
        <v>#N/A</v>
      </c>
      <c r="Q734" s="1139"/>
      <c r="R734" s="1139" t="s">
        <v>2457</v>
      </c>
      <c r="S734" s="1184">
        <f t="shared" si="23"/>
        <v>0</v>
      </c>
      <c r="T734" s="1181">
        <f>+'Form 2F'!$E44</f>
        <v>0</v>
      </c>
    </row>
    <row r="735" spans="1:22">
      <c r="A735" s="1149" t="s">
        <v>2475</v>
      </c>
      <c r="B735" s="1132"/>
      <c r="C735" s="1132"/>
      <c r="D735" s="1132"/>
      <c r="E735" s="1139"/>
      <c r="F735" s="1139"/>
      <c r="G735" s="1132"/>
      <c r="H735" s="1150"/>
      <c r="I735" s="1134"/>
      <c r="J735" s="1132"/>
      <c r="K735" s="1132"/>
      <c r="L735" s="1134" t="s">
        <v>1638</v>
      </c>
      <c r="M735" s="1134" t="s">
        <v>2471</v>
      </c>
      <c r="N735" s="1100" t="s">
        <v>1624</v>
      </c>
      <c r="O735" s="1132">
        <f>+O731</f>
        <v>0</v>
      </c>
      <c r="P735" s="1136" t="e">
        <f>VLOOKUP($O735,ICP!$A:$B,2,FALSE)</f>
        <v>#N/A</v>
      </c>
      <c r="Q735" s="1139"/>
      <c r="R735" s="1139" t="s">
        <v>2457</v>
      </c>
      <c r="S735" s="1184">
        <f t="shared" si="23"/>
        <v>0</v>
      </c>
      <c r="T735" s="1181">
        <f>+'Form 2F'!$F44</f>
        <v>0</v>
      </c>
    </row>
    <row r="736" spans="1:22" s="1224" customFormat="1">
      <c r="A736" s="1224" t="s">
        <v>2476</v>
      </c>
      <c r="B736" s="1217" t="s">
        <v>2467</v>
      </c>
      <c r="C736" s="1217">
        <v>220805</v>
      </c>
      <c r="D736" s="1217" t="s">
        <v>2448</v>
      </c>
      <c r="E736" s="1218" t="s">
        <v>2455</v>
      </c>
      <c r="F736" s="1218"/>
      <c r="G736" s="1217" t="s">
        <v>2449</v>
      </c>
      <c r="H736" s="1219" t="s">
        <v>2468</v>
      </c>
      <c r="I736" s="1220" t="s">
        <v>2469</v>
      </c>
      <c r="J736" s="1217" t="str">
        <f>IF(E736=H736,"Ok","No Match")</f>
        <v>No Match</v>
      </c>
      <c r="K736" s="1217" t="s">
        <v>2470</v>
      </c>
      <c r="L736" s="1220" t="s">
        <v>1638</v>
      </c>
      <c r="M736" s="1220" t="s">
        <v>2471</v>
      </c>
      <c r="N736" s="1218" t="s">
        <v>2292</v>
      </c>
      <c r="O736" s="1217">
        <f>+'Form 2F'!$A$45</f>
        <v>0</v>
      </c>
      <c r="P736" s="1221" t="e">
        <f>VLOOKUP($O736,ICP!$A:$B,2,FALSE)</f>
        <v>#N/A</v>
      </c>
      <c r="Q736" s="1218"/>
      <c r="R736" s="1218" t="s">
        <v>2457</v>
      </c>
      <c r="S736" s="1222">
        <f t="shared" si="23"/>
        <v>0</v>
      </c>
      <c r="T736" s="1223">
        <f>+'Form 2F'!$B45</f>
        <v>0</v>
      </c>
      <c r="V736" s="1225"/>
    </row>
    <row r="737" spans="1:22" s="1224" customFormat="1">
      <c r="A737" s="1224" t="s">
        <v>2472</v>
      </c>
      <c r="B737" s="1217"/>
      <c r="C737" s="1217"/>
      <c r="D737" s="1217"/>
      <c r="E737" s="1218"/>
      <c r="F737" s="1218"/>
      <c r="G737" s="1217"/>
      <c r="H737" s="1219"/>
      <c r="I737" s="1220"/>
      <c r="J737" s="1217"/>
      <c r="K737" s="1217"/>
      <c r="L737" s="1220" t="s">
        <v>1638</v>
      </c>
      <c r="M737" s="1220" t="s">
        <v>2471</v>
      </c>
      <c r="N737" s="1218" t="s">
        <v>1620</v>
      </c>
      <c r="O737" s="1217">
        <f>+O736</f>
        <v>0</v>
      </c>
      <c r="P737" s="1221" t="e">
        <f>VLOOKUP($O737,ICP!$A:$B,2,FALSE)</f>
        <v>#N/A</v>
      </c>
      <c r="Q737" s="1218"/>
      <c r="R737" s="1218" t="s">
        <v>2457</v>
      </c>
      <c r="S737" s="1222">
        <f t="shared" si="23"/>
        <v>0</v>
      </c>
      <c r="T737" s="1223">
        <f>+'Form 2F'!$C45</f>
        <v>0</v>
      </c>
      <c r="V737" s="1225"/>
    </row>
    <row r="738" spans="1:22" s="1224" customFormat="1">
      <c r="A738" s="1224" t="s">
        <v>2473</v>
      </c>
      <c r="B738" s="1217"/>
      <c r="C738" s="1217"/>
      <c r="D738" s="1217"/>
      <c r="E738" s="1218"/>
      <c r="F738" s="1218"/>
      <c r="G738" s="1217"/>
      <c r="H738" s="1219"/>
      <c r="I738" s="1220"/>
      <c r="J738" s="1217"/>
      <c r="K738" s="1217"/>
      <c r="L738" s="1220" t="s">
        <v>1638</v>
      </c>
      <c r="M738" s="1220" t="s">
        <v>2471</v>
      </c>
      <c r="N738" s="1218" t="s">
        <v>1636</v>
      </c>
      <c r="O738" s="1217">
        <f>+O736</f>
        <v>0</v>
      </c>
      <c r="P738" s="1221" t="e">
        <f>VLOOKUP($O738,ICP!$A:$B,2,FALSE)</f>
        <v>#N/A</v>
      </c>
      <c r="Q738" s="1218"/>
      <c r="R738" s="1218" t="s">
        <v>2457</v>
      </c>
      <c r="S738" s="1222">
        <f t="shared" si="23"/>
        <v>0</v>
      </c>
      <c r="T738" s="1223">
        <f>+'Form 2F'!$D45</f>
        <v>0</v>
      </c>
      <c r="V738" s="1225"/>
    </row>
    <row r="739" spans="1:22" s="1224" customFormat="1">
      <c r="A739" s="1224" t="s">
        <v>2474</v>
      </c>
      <c r="B739" s="1217"/>
      <c r="C739" s="1217"/>
      <c r="D739" s="1217"/>
      <c r="E739" s="1218"/>
      <c r="F739" s="1218"/>
      <c r="G739" s="1217"/>
      <c r="H739" s="1219"/>
      <c r="I739" s="1220"/>
      <c r="J739" s="1217"/>
      <c r="K739" s="1217"/>
      <c r="L739" s="1220" t="s">
        <v>1638</v>
      </c>
      <c r="M739" s="1220" t="s">
        <v>2471</v>
      </c>
      <c r="N739" s="1218" t="s">
        <v>1621</v>
      </c>
      <c r="O739" s="1217">
        <f>+O736</f>
        <v>0</v>
      </c>
      <c r="P739" s="1221" t="e">
        <f>VLOOKUP($O739,ICP!$A:$B,2,FALSE)</f>
        <v>#N/A</v>
      </c>
      <c r="Q739" s="1218"/>
      <c r="R739" s="1218" t="s">
        <v>2457</v>
      </c>
      <c r="S739" s="1222">
        <f t="shared" si="23"/>
        <v>0</v>
      </c>
      <c r="T739" s="1223">
        <f>+'Form 2F'!$E45</f>
        <v>0</v>
      </c>
      <c r="V739" s="1225"/>
    </row>
    <row r="740" spans="1:22" s="1224" customFormat="1">
      <c r="A740" s="1224" t="s">
        <v>2475</v>
      </c>
      <c r="B740" s="1217"/>
      <c r="C740" s="1217"/>
      <c r="D740" s="1217"/>
      <c r="E740" s="1218"/>
      <c r="F740" s="1218"/>
      <c r="G740" s="1217"/>
      <c r="H740" s="1219"/>
      <c r="I740" s="1220"/>
      <c r="J740" s="1217"/>
      <c r="K740" s="1217"/>
      <c r="L740" s="1220" t="s">
        <v>1638</v>
      </c>
      <c r="M740" s="1220" t="s">
        <v>2471</v>
      </c>
      <c r="N740" s="1218" t="s">
        <v>1624</v>
      </c>
      <c r="O740" s="1217">
        <f>+O736</f>
        <v>0</v>
      </c>
      <c r="P740" s="1221" t="e">
        <f>VLOOKUP($O740,ICP!$A:$B,2,FALSE)</f>
        <v>#N/A</v>
      </c>
      <c r="Q740" s="1218"/>
      <c r="R740" s="1218" t="s">
        <v>2457</v>
      </c>
      <c r="S740" s="1222">
        <f t="shared" si="23"/>
        <v>0</v>
      </c>
      <c r="T740" s="1223">
        <f>+'Form 2F'!$F45</f>
        <v>0</v>
      </c>
      <c r="V740" s="1225"/>
    </row>
    <row r="741" spans="1:22">
      <c r="A741" s="1149" t="s">
        <v>2476</v>
      </c>
      <c r="B741" s="1132" t="s">
        <v>2467</v>
      </c>
      <c r="C741" s="1132">
        <v>220805</v>
      </c>
      <c r="D741" s="1132" t="s">
        <v>2448</v>
      </c>
      <c r="E741" s="1139" t="s">
        <v>2455</v>
      </c>
      <c r="F741" s="1139"/>
      <c r="G741" s="1132" t="s">
        <v>2449</v>
      </c>
      <c r="H741" s="1150" t="s">
        <v>2468</v>
      </c>
      <c r="I741" s="1134" t="s">
        <v>2469</v>
      </c>
      <c r="J741" s="1132" t="str">
        <f>IF(E741=H741,"Ok","No Match")</f>
        <v>No Match</v>
      </c>
      <c r="K741" s="1132" t="s">
        <v>2470</v>
      </c>
      <c r="L741" s="1134" t="s">
        <v>1638</v>
      </c>
      <c r="M741" s="1134" t="s">
        <v>2471</v>
      </c>
      <c r="N741" s="1100" t="s">
        <v>2292</v>
      </c>
      <c r="O741" s="1132">
        <f>+'Form 2F'!$A$46</f>
        <v>0</v>
      </c>
      <c r="P741" s="1136" t="e">
        <f>VLOOKUP($O741,ICP!$A:$B,2,FALSE)</f>
        <v>#N/A</v>
      </c>
      <c r="Q741" s="1139"/>
      <c r="R741" s="1139" t="s">
        <v>2457</v>
      </c>
      <c r="S741" s="1184">
        <f t="shared" si="23"/>
        <v>0</v>
      </c>
      <c r="T741" s="1181">
        <f>+'Form 2F'!$B46</f>
        <v>0</v>
      </c>
    </row>
    <row r="742" spans="1:22">
      <c r="A742" s="1149" t="s">
        <v>2472</v>
      </c>
      <c r="B742" s="1132"/>
      <c r="C742" s="1132"/>
      <c r="D742" s="1132"/>
      <c r="E742" s="1139"/>
      <c r="F742" s="1139"/>
      <c r="G742" s="1132"/>
      <c r="H742" s="1150"/>
      <c r="I742" s="1134"/>
      <c r="J742" s="1132"/>
      <c r="K742" s="1132"/>
      <c r="L742" s="1134" t="s">
        <v>1638</v>
      </c>
      <c r="M742" s="1134" t="s">
        <v>2471</v>
      </c>
      <c r="N742" s="1100" t="s">
        <v>1620</v>
      </c>
      <c r="O742" s="1132">
        <f>+O741</f>
        <v>0</v>
      </c>
      <c r="P742" s="1136" t="e">
        <f>VLOOKUP($O742,ICP!$A:$B,2,FALSE)</f>
        <v>#N/A</v>
      </c>
      <c r="Q742" s="1139"/>
      <c r="R742" s="1139" t="s">
        <v>2457</v>
      </c>
      <c r="S742" s="1184">
        <f t="shared" si="23"/>
        <v>0</v>
      </c>
      <c r="T742" s="1181">
        <f>+'Form 2F'!$C46</f>
        <v>0</v>
      </c>
    </row>
    <row r="743" spans="1:22">
      <c r="A743" s="1149" t="s">
        <v>2473</v>
      </c>
      <c r="B743" s="1132"/>
      <c r="C743" s="1132"/>
      <c r="D743" s="1132"/>
      <c r="E743" s="1139"/>
      <c r="F743" s="1139"/>
      <c r="G743" s="1132"/>
      <c r="H743" s="1150"/>
      <c r="I743" s="1134"/>
      <c r="J743" s="1132"/>
      <c r="K743" s="1132"/>
      <c r="L743" s="1134" t="s">
        <v>1638</v>
      </c>
      <c r="M743" s="1134" t="s">
        <v>2471</v>
      </c>
      <c r="N743" s="1100" t="s">
        <v>1636</v>
      </c>
      <c r="O743" s="1132">
        <f>+O741</f>
        <v>0</v>
      </c>
      <c r="P743" s="1136" t="e">
        <f>VLOOKUP($O743,ICP!$A:$B,2,FALSE)</f>
        <v>#N/A</v>
      </c>
      <c r="Q743" s="1139"/>
      <c r="R743" s="1139" t="s">
        <v>2457</v>
      </c>
      <c r="S743" s="1184">
        <f t="shared" si="23"/>
        <v>0</v>
      </c>
      <c r="T743" s="1181">
        <f>+'Form 2F'!$D46</f>
        <v>0</v>
      </c>
    </row>
    <row r="744" spans="1:22">
      <c r="A744" s="1149" t="s">
        <v>2474</v>
      </c>
      <c r="B744" s="1132"/>
      <c r="C744" s="1132"/>
      <c r="D744" s="1132"/>
      <c r="E744" s="1139"/>
      <c r="F744" s="1139"/>
      <c r="G744" s="1132"/>
      <c r="H744" s="1150"/>
      <c r="I744" s="1134"/>
      <c r="J744" s="1132"/>
      <c r="K744" s="1132"/>
      <c r="L744" s="1134" t="s">
        <v>1638</v>
      </c>
      <c r="M744" s="1134" t="s">
        <v>2471</v>
      </c>
      <c r="N744" s="1100" t="s">
        <v>1621</v>
      </c>
      <c r="O744" s="1132">
        <f>+O741</f>
        <v>0</v>
      </c>
      <c r="P744" s="1136" t="e">
        <f>VLOOKUP($O744,ICP!$A:$B,2,FALSE)</f>
        <v>#N/A</v>
      </c>
      <c r="Q744" s="1139"/>
      <c r="R744" s="1139" t="s">
        <v>2457</v>
      </c>
      <c r="S744" s="1184">
        <f t="shared" si="23"/>
        <v>0</v>
      </c>
      <c r="T744" s="1181">
        <f>+'Form 2F'!$E46</f>
        <v>0</v>
      </c>
    </row>
    <row r="745" spans="1:22">
      <c r="A745" s="1149" t="s">
        <v>2475</v>
      </c>
      <c r="B745" s="1132"/>
      <c r="C745" s="1132"/>
      <c r="D745" s="1132"/>
      <c r="E745" s="1139"/>
      <c r="F745" s="1139"/>
      <c r="G745" s="1132"/>
      <c r="H745" s="1150"/>
      <c r="I745" s="1134"/>
      <c r="J745" s="1132"/>
      <c r="K745" s="1132"/>
      <c r="L745" s="1134" t="s">
        <v>1638</v>
      </c>
      <c r="M745" s="1134" t="s">
        <v>2471</v>
      </c>
      <c r="N745" s="1100" t="s">
        <v>1624</v>
      </c>
      <c r="O745" s="1132">
        <f>+O741</f>
        <v>0</v>
      </c>
      <c r="P745" s="1136" t="e">
        <f>VLOOKUP($O745,ICP!$A:$B,2,FALSE)</f>
        <v>#N/A</v>
      </c>
      <c r="Q745" s="1139"/>
      <c r="R745" s="1139" t="s">
        <v>2457</v>
      </c>
      <c r="S745" s="1184">
        <f t="shared" si="23"/>
        <v>0</v>
      </c>
      <c r="T745" s="1181">
        <f>+'Form 2F'!$F46</f>
        <v>0</v>
      </c>
    </row>
    <row r="746" spans="1:22" s="1224" customFormat="1">
      <c r="A746" s="1224" t="s">
        <v>2476</v>
      </c>
      <c r="B746" s="1217" t="s">
        <v>2467</v>
      </c>
      <c r="C746" s="1217">
        <v>220805</v>
      </c>
      <c r="D746" s="1217" t="s">
        <v>2448</v>
      </c>
      <c r="E746" s="1218" t="s">
        <v>2455</v>
      </c>
      <c r="F746" s="1218"/>
      <c r="G746" s="1217" t="s">
        <v>2449</v>
      </c>
      <c r="H746" s="1219" t="s">
        <v>2468</v>
      </c>
      <c r="I746" s="1220" t="s">
        <v>2469</v>
      </c>
      <c r="J746" s="1217" t="str">
        <f>IF(E746=H746,"Ok","No Match")</f>
        <v>No Match</v>
      </c>
      <c r="K746" s="1217" t="s">
        <v>2470</v>
      </c>
      <c r="L746" s="1220" t="s">
        <v>1638</v>
      </c>
      <c r="M746" s="1220" t="s">
        <v>2471</v>
      </c>
      <c r="N746" s="1218" t="s">
        <v>2292</v>
      </c>
      <c r="O746" s="1217">
        <f>+'Form 2F'!$A$47</f>
        <v>0</v>
      </c>
      <c r="P746" s="1221" t="e">
        <f>VLOOKUP($O746,ICP!$A:$B,2,FALSE)</f>
        <v>#N/A</v>
      </c>
      <c r="Q746" s="1218"/>
      <c r="R746" s="1218" t="s">
        <v>2457</v>
      </c>
      <c r="S746" s="1222">
        <f t="shared" si="23"/>
        <v>0</v>
      </c>
      <c r="T746" s="1223">
        <f>+'Form 2F'!$B47</f>
        <v>0</v>
      </c>
      <c r="V746" s="1225"/>
    </row>
    <row r="747" spans="1:22" s="1224" customFormat="1">
      <c r="A747" s="1224" t="s">
        <v>2472</v>
      </c>
      <c r="B747" s="1217"/>
      <c r="C747" s="1217"/>
      <c r="D747" s="1217"/>
      <c r="E747" s="1218"/>
      <c r="F747" s="1218"/>
      <c r="G747" s="1217"/>
      <c r="H747" s="1219"/>
      <c r="I747" s="1220"/>
      <c r="J747" s="1217"/>
      <c r="K747" s="1217"/>
      <c r="L747" s="1220" t="s">
        <v>1638</v>
      </c>
      <c r="M747" s="1220" t="s">
        <v>2471</v>
      </c>
      <c r="N747" s="1218" t="s">
        <v>1620</v>
      </c>
      <c r="O747" s="1217">
        <f>+O746</f>
        <v>0</v>
      </c>
      <c r="P747" s="1221" t="e">
        <f>VLOOKUP($O747,ICP!$A:$B,2,FALSE)</f>
        <v>#N/A</v>
      </c>
      <c r="Q747" s="1218"/>
      <c r="R747" s="1218" t="s">
        <v>2457</v>
      </c>
      <c r="S747" s="1222">
        <f t="shared" si="23"/>
        <v>0</v>
      </c>
      <c r="T747" s="1223">
        <f>+'Form 2F'!$C47</f>
        <v>0</v>
      </c>
      <c r="V747" s="1225"/>
    </row>
    <row r="748" spans="1:22" s="1224" customFormat="1">
      <c r="A748" s="1224" t="s">
        <v>2473</v>
      </c>
      <c r="B748" s="1217"/>
      <c r="C748" s="1217"/>
      <c r="D748" s="1217"/>
      <c r="E748" s="1218"/>
      <c r="F748" s="1218"/>
      <c r="G748" s="1217"/>
      <c r="H748" s="1219"/>
      <c r="I748" s="1220"/>
      <c r="J748" s="1217"/>
      <c r="K748" s="1217"/>
      <c r="L748" s="1220" t="s">
        <v>1638</v>
      </c>
      <c r="M748" s="1220" t="s">
        <v>2471</v>
      </c>
      <c r="N748" s="1218" t="s">
        <v>1636</v>
      </c>
      <c r="O748" s="1217">
        <f>+O746</f>
        <v>0</v>
      </c>
      <c r="P748" s="1221" t="e">
        <f>VLOOKUP($O748,ICP!$A:$B,2,FALSE)</f>
        <v>#N/A</v>
      </c>
      <c r="Q748" s="1218"/>
      <c r="R748" s="1218" t="s">
        <v>2457</v>
      </c>
      <c r="S748" s="1222">
        <f t="shared" si="23"/>
        <v>0</v>
      </c>
      <c r="T748" s="1223">
        <f>+'Form 2F'!$D47</f>
        <v>0</v>
      </c>
      <c r="V748" s="1225"/>
    </row>
    <row r="749" spans="1:22" s="1224" customFormat="1">
      <c r="A749" s="1224" t="s">
        <v>2474</v>
      </c>
      <c r="B749" s="1217"/>
      <c r="C749" s="1217"/>
      <c r="D749" s="1217"/>
      <c r="E749" s="1218"/>
      <c r="F749" s="1218"/>
      <c r="G749" s="1217"/>
      <c r="H749" s="1219"/>
      <c r="I749" s="1220"/>
      <c r="J749" s="1217"/>
      <c r="K749" s="1217"/>
      <c r="L749" s="1220" t="s">
        <v>1638</v>
      </c>
      <c r="M749" s="1220" t="s">
        <v>2471</v>
      </c>
      <c r="N749" s="1218" t="s">
        <v>1621</v>
      </c>
      <c r="O749" s="1217">
        <f>+O746</f>
        <v>0</v>
      </c>
      <c r="P749" s="1221" t="e">
        <f>VLOOKUP($O749,ICP!$A:$B,2,FALSE)</f>
        <v>#N/A</v>
      </c>
      <c r="Q749" s="1218"/>
      <c r="R749" s="1218" t="s">
        <v>2457</v>
      </c>
      <c r="S749" s="1222">
        <f t="shared" si="23"/>
        <v>0</v>
      </c>
      <c r="T749" s="1223">
        <f>+'Form 2F'!$E47</f>
        <v>0</v>
      </c>
      <c r="V749" s="1225"/>
    </row>
    <row r="750" spans="1:22" s="1224" customFormat="1">
      <c r="A750" s="1224" t="s">
        <v>2475</v>
      </c>
      <c r="B750" s="1217"/>
      <c r="C750" s="1217"/>
      <c r="D750" s="1217"/>
      <c r="E750" s="1218"/>
      <c r="F750" s="1218"/>
      <c r="G750" s="1217"/>
      <c r="H750" s="1219"/>
      <c r="I750" s="1220"/>
      <c r="J750" s="1217"/>
      <c r="K750" s="1217"/>
      <c r="L750" s="1220" t="s">
        <v>1638</v>
      </c>
      <c r="M750" s="1220" t="s">
        <v>2471</v>
      </c>
      <c r="N750" s="1218" t="s">
        <v>1624</v>
      </c>
      <c r="O750" s="1217">
        <f>+O746</f>
        <v>0</v>
      </c>
      <c r="P750" s="1221" t="e">
        <f>VLOOKUP($O750,ICP!$A:$B,2,FALSE)</f>
        <v>#N/A</v>
      </c>
      <c r="Q750" s="1218"/>
      <c r="R750" s="1218" t="s">
        <v>2457</v>
      </c>
      <c r="S750" s="1222">
        <f t="shared" si="23"/>
        <v>0</v>
      </c>
      <c r="T750" s="1223">
        <f>+'Form 2F'!$F47</f>
        <v>0</v>
      </c>
      <c r="V750" s="1225"/>
    </row>
    <row r="751" spans="1:22">
      <c r="A751" s="1149" t="s">
        <v>2476</v>
      </c>
      <c r="B751" s="1132" t="s">
        <v>2467</v>
      </c>
      <c r="C751" s="1132">
        <v>220805</v>
      </c>
      <c r="D751" s="1132" t="s">
        <v>2448</v>
      </c>
      <c r="E751" s="1139" t="s">
        <v>2455</v>
      </c>
      <c r="F751" s="1139"/>
      <c r="G751" s="1132" t="s">
        <v>2449</v>
      </c>
      <c r="H751" s="1150" t="s">
        <v>2468</v>
      </c>
      <c r="I751" s="1134" t="s">
        <v>2469</v>
      </c>
      <c r="J751" s="1132" t="str">
        <f>IF(E751=H751,"Ok","No Match")</f>
        <v>No Match</v>
      </c>
      <c r="K751" s="1132" t="s">
        <v>2470</v>
      </c>
      <c r="L751" s="1134" t="s">
        <v>1638</v>
      </c>
      <c r="M751" s="1134" t="s">
        <v>2471</v>
      </c>
      <c r="N751" s="1100" t="s">
        <v>2292</v>
      </c>
      <c r="O751" s="1132">
        <f>+'Form 2F'!$A$48</f>
        <v>0</v>
      </c>
      <c r="P751" s="1136" t="e">
        <f>VLOOKUP($O751,ICP!$A:$B,2,FALSE)</f>
        <v>#N/A</v>
      </c>
      <c r="Q751" s="1139"/>
      <c r="R751" s="1139" t="s">
        <v>2457</v>
      </c>
      <c r="S751" s="1184">
        <f t="shared" si="23"/>
        <v>0</v>
      </c>
      <c r="T751" s="1181">
        <f>+'Form 2F'!$B48</f>
        <v>0</v>
      </c>
    </row>
    <row r="752" spans="1:22">
      <c r="A752" s="1149" t="s">
        <v>2472</v>
      </c>
      <c r="B752" s="1132"/>
      <c r="C752" s="1132"/>
      <c r="D752" s="1132"/>
      <c r="E752" s="1139"/>
      <c r="F752" s="1139"/>
      <c r="G752" s="1132"/>
      <c r="H752" s="1150"/>
      <c r="I752" s="1134"/>
      <c r="J752" s="1132"/>
      <c r="K752" s="1132"/>
      <c r="L752" s="1134" t="s">
        <v>1638</v>
      </c>
      <c r="M752" s="1134" t="s">
        <v>2471</v>
      </c>
      <c r="N752" s="1100" t="s">
        <v>1620</v>
      </c>
      <c r="O752" s="1132">
        <f>+O751</f>
        <v>0</v>
      </c>
      <c r="P752" s="1136" t="e">
        <f>VLOOKUP($O752,ICP!$A:$B,2,FALSE)</f>
        <v>#N/A</v>
      </c>
      <c r="Q752" s="1139"/>
      <c r="R752" s="1139" t="s">
        <v>2457</v>
      </c>
      <c r="S752" s="1184">
        <f t="shared" si="23"/>
        <v>0</v>
      </c>
      <c r="T752" s="1181">
        <f>+'Form 2F'!$C48</f>
        <v>0</v>
      </c>
    </row>
    <row r="753" spans="1:22">
      <c r="A753" s="1149" t="s">
        <v>2473</v>
      </c>
      <c r="B753" s="1132"/>
      <c r="C753" s="1132"/>
      <c r="D753" s="1132"/>
      <c r="E753" s="1139"/>
      <c r="F753" s="1139"/>
      <c r="G753" s="1132"/>
      <c r="H753" s="1150"/>
      <c r="I753" s="1134"/>
      <c r="J753" s="1132"/>
      <c r="K753" s="1132"/>
      <c r="L753" s="1134" t="s">
        <v>1638</v>
      </c>
      <c r="M753" s="1134" t="s">
        <v>2471</v>
      </c>
      <c r="N753" s="1100" t="s">
        <v>1636</v>
      </c>
      <c r="O753" s="1132">
        <f>+O751</f>
        <v>0</v>
      </c>
      <c r="P753" s="1136" t="e">
        <f>VLOOKUP($O753,ICP!$A:$B,2,FALSE)</f>
        <v>#N/A</v>
      </c>
      <c r="Q753" s="1139"/>
      <c r="R753" s="1139" t="s">
        <v>2457</v>
      </c>
      <c r="S753" s="1184">
        <f t="shared" si="23"/>
        <v>0</v>
      </c>
      <c r="T753" s="1181">
        <f>+'Form 2F'!$D48</f>
        <v>0</v>
      </c>
    </row>
    <row r="754" spans="1:22">
      <c r="A754" s="1149" t="s">
        <v>2474</v>
      </c>
      <c r="B754" s="1132"/>
      <c r="C754" s="1132"/>
      <c r="D754" s="1132"/>
      <c r="E754" s="1139"/>
      <c r="F754" s="1139"/>
      <c r="G754" s="1132"/>
      <c r="H754" s="1150"/>
      <c r="I754" s="1134"/>
      <c r="J754" s="1132"/>
      <c r="K754" s="1132"/>
      <c r="L754" s="1134" t="s">
        <v>1638</v>
      </c>
      <c r="M754" s="1134" t="s">
        <v>2471</v>
      </c>
      <c r="N754" s="1100" t="s">
        <v>1621</v>
      </c>
      <c r="O754" s="1132">
        <f>+O751</f>
        <v>0</v>
      </c>
      <c r="P754" s="1136" t="e">
        <f>VLOOKUP($O754,ICP!$A:$B,2,FALSE)</f>
        <v>#N/A</v>
      </c>
      <c r="Q754" s="1139"/>
      <c r="R754" s="1139" t="s">
        <v>2457</v>
      </c>
      <c r="S754" s="1184">
        <f t="shared" si="23"/>
        <v>0</v>
      </c>
      <c r="T754" s="1181">
        <f>+'Form 2F'!$E48</f>
        <v>0</v>
      </c>
    </row>
    <row r="755" spans="1:22">
      <c r="A755" s="1149" t="s">
        <v>2475</v>
      </c>
      <c r="B755" s="1132"/>
      <c r="C755" s="1132"/>
      <c r="D755" s="1132"/>
      <c r="E755" s="1139"/>
      <c r="F755" s="1139"/>
      <c r="G755" s="1132"/>
      <c r="H755" s="1150"/>
      <c r="I755" s="1134"/>
      <c r="J755" s="1132"/>
      <c r="K755" s="1132"/>
      <c r="L755" s="1134" t="s">
        <v>1638</v>
      </c>
      <c r="M755" s="1134" t="s">
        <v>2471</v>
      </c>
      <c r="N755" s="1100" t="s">
        <v>1624</v>
      </c>
      <c r="O755" s="1132">
        <f>+O751</f>
        <v>0</v>
      </c>
      <c r="P755" s="1136" t="e">
        <f>VLOOKUP($O755,ICP!$A:$B,2,FALSE)</f>
        <v>#N/A</v>
      </c>
      <c r="Q755" s="1139"/>
      <c r="R755" s="1139" t="s">
        <v>2457</v>
      </c>
      <c r="S755" s="1184">
        <f t="shared" si="23"/>
        <v>0</v>
      </c>
      <c r="T755" s="1181">
        <f>+'Form 2F'!$F48</f>
        <v>0</v>
      </c>
    </row>
    <row r="756" spans="1:22" s="1224" customFormat="1">
      <c r="A756" s="1224" t="s">
        <v>2476</v>
      </c>
      <c r="B756" s="1217" t="s">
        <v>2467</v>
      </c>
      <c r="C756" s="1217">
        <v>220805</v>
      </c>
      <c r="D756" s="1217" t="s">
        <v>2448</v>
      </c>
      <c r="E756" s="1218" t="s">
        <v>2455</v>
      </c>
      <c r="F756" s="1218"/>
      <c r="G756" s="1217" t="s">
        <v>2449</v>
      </c>
      <c r="H756" s="1219" t="s">
        <v>2468</v>
      </c>
      <c r="I756" s="1220" t="s">
        <v>2469</v>
      </c>
      <c r="J756" s="1217" t="str">
        <f>IF(E756=H756,"Ok","No Match")</f>
        <v>No Match</v>
      </c>
      <c r="K756" s="1217" t="s">
        <v>2470</v>
      </c>
      <c r="L756" s="1220" t="s">
        <v>1638</v>
      </c>
      <c r="M756" s="1220" t="s">
        <v>2471</v>
      </c>
      <c r="N756" s="1218" t="s">
        <v>2292</v>
      </c>
      <c r="O756" s="1217">
        <f>+'Form 2F'!$A$49</f>
        <v>0</v>
      </c>
      <c r="P756" s="1221" t="e">
        <f>VLOOKUP($O756,ICP!$A:$B,2,FALSE)</f>
        <v>#N/A</v>
      </c>
      <c r="Q756" s="1218"/>
      <c r="R756" s="1218" t="s">
        <v>2457</v>
      </c>
      <c r="S756" s="1222">
        <f t="shared" si="23"/>
        <v>0</v>
      </c>
      <c r="T756" s="1223">
        <f>+'Form 2F'!$B49</f>
        <v>0</v>
      </c>
      <c r="V756" s="1225"/>
    </row>
    <row r="757" spans="1:22" s="1224" customFormat="1">
      <c r="A757" s="1224" t="s">
        <v>2472</v>
      </c>
      <c r="B757" s="1217"/>
      <c r="C757" s="1217"/>
      <c r="D757" s="1217"/>
      <c r="E757" s="1218"/>
      <c r="F757" s="1218"/>
      <c r="G757" s="1217"/>
      <c r="H757" s="1219"/>
      <c r="I757" s="1220"/>
      <c r="J757" s="1217"/>
      <c r="K757" s="1217"/>
      <c r="L757" s="1220" t="s">
        <v>1638</v>
      </c>
      <c r="M757" s="1220" t="s">
        <v>2471</v>
      </c>
      <c r="N757" s="1218" t="s">
        <v>1620</v>
      </c>
      <c r="O757" s="1217">
        <f>+O756</f>
        <v>0</v>
      </c>
      <c r="P757" s="1221" t="e">
        <f>VLOOKUP($O757,ICP!$A:$B,2,FALSE)</f>
        <v>#N/A</v>
      </c>
      <c r="Q757" s="1218"/>
      <c r="R757" s="1218" t="s">
        <v>2457</v>
      </c>
      <c r="S757" s="1222">
        <f t="shared" si="23"/>
        <v>0</v>
      </c>
      <c r="T757" s="1223">
        <f>+'Form 2F'!$C49</f>
        <v>0</v>
      </c>
      <c r="V757" s="1225"/>
    </row>
    <row r="758" spans="1:22" s="1224" customFormat="1">
      <c r="A758" s="1224" t="s">
        <v>2473</v>
      </c>
      <c r="B758" s="1217"/>
      <c r="C758" s="1217"/>
      <c r="D758" s="1217"/>
      <c r="E758" s="1218"/>
      <c r="F758" s="1218"/>
      <c r="G758" s="1217"/>
      <c r="H758" s="1219"/>
      <c r="I758" s="1220"/>
      <c r="J758" s="1217"/>
      <c r="K758" s="1217"/>
      <c r="L758" s="1220" t="s">
        <v>1638</v>
      </c>
      <c r="M758" s="1220" t="s">
        <v>2471</v>
      </c>
      <c r="N758" s="1218" t="s">
        <v>1636</v>
      </c>
      <c r="O758" s="1217">
        <f>+O756</f>
        <v>0</v>
      </c>
      <c r="P758" s="1221" t="e">
        <f>VLOOKUP($O758,ICP!$A:$B,2,FALSE)</f>
        <v>#N/A</v>
      </c>
      <c r="Q758" s="1218"/>
      <c r="R758" s="1218" t="s">
        <v>2457</v>
      </c>
      <c r="S758" s="1222">
        <f t="shared" si="23"/>
        <v>0</v>
      </c>
      <c r="T758" s="1223">
        <f>+'Form 2F'!$D49</f>
        <v>0</v>
      </c>
      <c r="V758" s="1225"/>
    </row>
    <row r="759" spans="1:22" s="1224" customFormat="1">
      <c r="A759" s="1224" t="s">
        <v>2474</v>
      </c>
      <c r="B759" s="1217"/>
      <c r="C759" s="1217"/>
      <c r="D759" s="1217"/>
      <c r="E759" s="1218"/>
      <c r="F759" s="1218"/>
      <c r="G759" s="1217"/>
      <c r="H759" s="1219"/>
      <c r="I759" s="1220"/>
      <c r="J759" s="1217"/>
      <c r="K759" s="1217"/>
      <c r="L759" s="1220" t="s">
        <v>1638</v>
      </c>
      <c r="M759" s="1220" t="s">
        <v>2471</v>
      </c>
      <c r="N759" s="1218" t="s">
        <v>1621</v>
      </c>
      <c r="O759" s="1217">
        <f>+O756</f>
        <v>0</v>
      </c>
      <c r="P759" s="1221" t="e">
        <f>VLOOKUP($O759,ICP!$A:$B,2,FALSE)</f>
        <v>#N/A</v>
      </c>
      <c r="Q759" s="1218"/>
      <c r="R759" s="1218" t="s">
        <v>2457</v>
      </c>
      <c r="S759" s="1222">
        <f t="shared" si="23"/>
        <v>0</v>
      </c>
      <c r="T759" s="1223">
        <f>+'Form 2F'!$E49</f>
        <v>0</v>
      </c>
      <c r="V759" s="1225"/>
    </row>
    <row r="760" spans="1:22" s="1224" customFormat="1">
      <c r="A760" s="1224" t="s">
        <v>2475</v>
      </c>
      <c r="B760" s="1217"/>
      <c r="C760" s="1217"/>
      <c r="D760" s="1217"/>
      <c r="E760" s="1218"/>
      <c r="F760" s="1218"/>
      <c r="G760" s="1217"/>
      <c r="H760" s="1219"/>
      <c r="I760" s="1220"/>
      <c r="J760" s="1217"/>
      <c r="K760" s="1217"/>
      <c r="L760" s="1220" t="s">
        <v>1638</v>
      </c>
      <c r="M760" s="1220" t="s">
        <v>2471</v>
      </c>
      <c r="N760" s="1218" t="s">
        <v>1624</v>
      </c>
      <c r="O760" s="1217">
        <f>+O756</f>
        <v>0</v>
      </c>
      <c r="P760" s="1221" t="e">
        <f>VLOOKUP($O760,ICP!$A:$B,2,FALSE)</f>
        <v>#N/A</v>
      </c>
      <c r="Q760" s="1218"/>
      <c r="R760" s="1218" t="s">
        <v>2457</v>
      </c>
      <c r="S760" s="1222">
        <f t="shared" si="23"/>
        <v>0</v>
      </c>
      <c r="T760" s="1223">
        <f>+'Form 2F'!$F49</f>
        <v>0</v>
      </c>
      <c r="V760" s="1225"/>
    </row>
    <row r="761" spans="1:22">
      <c r="A761" s="1149" t="s">
        <v>2476</v>
      </c>
      <c r="B761" s="1132" t="s">
        <v>2467</v>
      </c>
      <c r="C761" s="1132">
        <v>220805</v>
      </c>
      <c r="D761" s="1132" t="s">
        <v>2448</v>
      </c>
      <c r="E761" s="1139" t="s">
        <v>2455</v>
      </c>
      <c r="F761" s="1139"/>
      <c r="G761" s="1132" t="s">
        <v>2449</v>
      </c>
      <c r="H761" s="1150" t="s">
        <v>2468</v>
      </c>
      <c r="I761" s="1134" t="s">
        <v>2469</v>
      </c>
      <c r="J761" s="1132" t="str">
        <f>IF(E761=H761,"Ok","No Match")</f>
        <v>No Match</v>
      </c>
      <c r="K761" s="1132" t="s">
        <v>2470</v>
      </c>
      <c r="L761" s="1134" t="s">
        <v>1638</v>
      </c>
      <c r="M761" s="1134" t="s">
        <v>2471</v>
      </c>
      <c r="N761" s="1100" t="s">
        <v>2292</v>
      </c>
      <c r="O761" s="1132">
        <f>+'Form 2F'!$A$50</f>
        <v>0</v>
      </c>
      <c r="P761" s="1136" t="e">
        <f>VLOOKUP($O761,ICP!$A:$B,2,FALSE)</f>
        <v>#N/A</v>
      </c>
      <c r="Q761" s="1139"/>
      <c r="R761" s="1139" t="s">
        <v>2457</v>
      </c>
      <c r="S761" s="1184">
        <f t="shared" si="23"/>
        <v>0</v>
      </c>
      <c r="T761" s="1181">
        <f>+'Form 2F'!$B50</f>
        <v>0</v>
      </c>
    </row>
    <row r="762" spans="1:22">
      <c r="A762" s="1149" t="s">
        <v>2472</v>
      </c>
      <c r="B762" s="1132"/>
      <c r="C762" s="1132"/>
      <c r="D762" s="1132"/>
      <c r="E762" s="1139"/>
      <c r="F762" s="1139"/>
      <c r="G762" s="1132"/>
      <c r="H762" s="1150"/>
      <c r="I762" s="1134"/>
      <c r="J762" s="1132"/>
      <c r="K762" s="1132"/>
      <c r="L762" s="1134" t="s">
        <v>1638</v>
      </c>
      <c r="M762" s="1134" t="s">
        <v>2471</v>
      </c>
      <c r="N762" s="1100" t="s">
        <v>1620</v>
      </c>
      <c r="O762" s="1132">
        <f>+O761</f>
        <v>0</v>
      </c>
      <c r="P762" s="1136" t="e">
        <f>VLOOKUP($O762,ICP!$A:$B,2,FALSE)</f>
        <v>#N/A</v>
      </c>
      <c r="Q762" s="1139"/>
      <c r="R762" s="1139" t="s">
        <v>2457</v>
      </c>
      <c r="S762" s="1184">
        <f t="shared" si="23"/>
        <v>0</v>
      </c>
      <c r="T762" s="1181">
        <f>+'Form 2F'!$C50</f>
        <v>0</v>
      </c>
    </row>
    <row r="763" spans="1:22">
      <c r="A763" s="1149" t="s">
        <v>2473</v>
      </c>
      <c r="B763" s="1132"/>
      <c r="C763" s="1132"/>
      <c r="D763" s="1132"/>
      <c r="E763" s="1139"/>
      <c r="F763" s="1139"/>
      <c r="G763" s="1132"/>
      <c r="H763" s="1150"/>
      <c r="I763" s="1134"/>
      <c r="J763" s="1132"/>
      <c r="K763" s="1132"/>
      <c r="L763" s="1134" t="s">
        <v>1638</v>
      </c>
      <c r="M763" s="1134" t="s">
        <v>2471</v>
      </c>
      <c r="N763" s="1100" t="s">
        <v>1636</v>
      </c>
      <c r="O763" s="1132">
        <f>+O761</f>
        <v>0</v>
      </c>
      <c r="P763" s="1136" t="e">
        <f>VLOOKUP($O763,ICP!$A:$B,2,FALSE)</f>
        <v>#N/A</v>
      </c>
      <c r="Q763" s="1139"/>
      <c r="R763" s="1139" t="s">
        <v>2457</v>
      </c>
      <c r="S763" s="1184">
        <f t="shared" si="23"/>
        <v>0</v>
      </c>
      <c r="T763" s="1181">
        <f>+'Form 2F'!$D50</f>
        <v>0</v>
      </c>
    </row>
    <row r="764" spans="1:22">
      <c r="A764" s="1149" t="s">
        <v>2474</v>
      </c>
      <c r="B764" s="1132"/>
      <c r="C764" s="1132"/>
      <c r="D764" s="1132"/>
      <c r="E764" s="1139"/>
      <c r="F764" s="1139"/>
      <c r="G764" s="1132"/>
      <c r="H764" s="1150"/>
      <c r="I764" s="1134"/>
      <c r="J764" s="1132"/>
      <c r="K764" s="1132"/>
      <c r="L764" s="1134" t="s">
        <v>1638</v>
      </c>
      <c r="M764" s="1134" t="s">
        <v>2471</v>
      </c>
      <c r="N764" s="1100" t="s">
        <v>1621</v>
      </c>
      <c r="O764" s="1132">
        <f>+O761</f>
        <v>0</v>
      </c>
      <c r="P764" s="1136" t="e">
        <f>VLOOKUP($O764,ICP!$A:$B,2,FALSE)</f>
        <v>#N/A</v>
      </c>
      <c r="Q764" s="1139"/>
      <c r="R764" s="1139" t="s">
        <v>2457</v>
      </c>
      <c r="S764" s="1184">
        <f t="shared" si="23"/>
        <v>0</v>
      </c>
      <c r="T764" s="1181">
        <f>+'Form 2F'!$E50</f>
        <v>0</v>
      </c>
    </row>
    <row r="765" spans="1:22">
      <c r="A765" s="1149" t="s">
        <v>2475</v>
      </c>
      <c r="B765" s="1132"/>
      <c r="C765" s="1132"/>
      <c r="D765" s="1132"/>
      <c r="E765" s="1139"/>
      <c r="F765" s="1139"/>
      <c r="G765" s="1132"/>
      <c r="H765" s="1150"/>
      <c r="I765" s="1134"/>
      <c r="J765" s="1132"/>
      <c r="K765" s="1132"/>
      <c r="L765" s="1134" t="s">
        <v>1638</v>
      </c>
      <c r="M765" s="1134" t="s">
        <v>2471</v>
      </c>
      <c r="N765" s="1100" t="s">
        <v>1624</v>
      </c>
      <c r="O765" s="1132">
        <f>+O761</f>
        <v>0</v>
      </c>
      <c r="P765" s="1136" t="e">
        <f>VLOOKUP($O765,ICP!$A:$B,2,FALSE)</f>
        <v>#N/A</v>
      </c>
      <c r="Q765" s="1139"/>
      <c r="R765" s="1139" t="s">
        <v>2457</v>
      </c>
      <c r="S765" s="1184">
        <f t="shared" si="23"/>
        <v>0</v>
      </c>
      <c r="T765" s="1181">
        <f>+'Form 2F'!$F50</f>
        <v>0</v>
      </c>
    </row>
    <row r="766" spans="1:22" s="1224" customFormat="1">
      <c r="A766" s="1224" t="s">
        <v>2476</v>
      </c>
      <c r="B766" s="1217" t="s">
        <v>2467</v>
      </c>
      <c r="C766" s="1217">
        <v>220805</v>
      </c>
      <c r="D766" s="1217" t="s">
        <v>2448</v>
      </c>
      <c r="E766" s="1218" t="s">
        <v>2455</v>
      </c>
      <c r="F766" s="1218"/>
      <c r="G766" s="1217" t="s">
        <v>2449</v>
      </c>
      <c r="H766" s="1219" t="s">
        <v>2468</v>
      </c>
      <c r="I766" s="1220" t="s">
        <v>2469</v>
      </c>
      <c r="J766" s="1217" t="str">
        <f>IF(E766=H766,"Ok","No Match")</f>
        <v>No Match</v>
      </c>
      <c r="K766" s="1217" t="s">
        <v>2470</v>
      </c>
      <c r="L766" s="1220" t="s">
        <v>1638</v>
      </c>
      <c r="M766" s="1220" t="s">
        <v>2471</v>
      </c>
      <c r="N766" s="1218" t="s">
        <v>2292</v>
      </c>
      <c r="O766" s="1217">
        <f>+'Form 2F'!$A$51</f>
        <v>0</v>
      </c>
      <c r="P766" s="1221" t="e">
        <f>VLOOKUP($O766,ICP!$A:$B,2,FALSE)</f>
        <v>#N/A</v>
      </c>
      <c r="Q766" s="1218"/>
      <c r="R766" s="1218" t="s">
        <v>2457</v>
      </c>
      <c r="S766" s="1222">
        <f t="shared" si="23"/>
        <v>0</v>
      </c>
      <c r="T766" s="1223">
        <f>+'Form 2F'!$B51</f>
        <v>0</v>
      </c>
      <c r="V766" s="1225"/>
    </row>
    <row r="767" spans="1:22" s="1224" customFormat="1">
      <c r="A767" s="1224" t="s">
        <v>2472</v>
      </c>
      <c r="B767" s="1217"/>
      <c r="C767" s="1217"/>
      <c r="D767" s="1217"/>
      <c r="E767" s="1218"/>
      <c r="F767" s="1218"/>
      <c r="G767" s="1217"/>
      <c r="H767" s="1219"/>
      <c r="I767" s="1220"/>
      <c r="J767" s="1217"/>
      <c r="K767" s="1217"/>
      <c r="L767" s="1220" t="s">
        <v>1638</v>
      </c>
      <c r="M767" s="1220" t="s">
        <v>2471</v>
      </c>
      <c r="N767" s="1218" t="s">
        <v>1620</v>
      </c>
      <c r="O767" s="1217">
        <f>+O766</f>
        <v>0</v>
      </c>
      <c r="P767" s="1221" t="e">
        <f>VLOOKUP($O767,ICP!$A:$B,2,FALSE)</f>
        <v>#N/A</v>
      </c>
      <c r="Q767" s="1218"/>
      <c r="R767" s="1218" t="s">
        <v>2457</v>
      </c>
      <c r="S767" s="1222">
        <f t="shared" si="23"/>
        <v>0</v>
      </c>
      <c r="T767" s="1223">
        <f>+'Form 2F'!$C51</f>
        <v>0</v>
      </c>
      <c r="V767" s="1225"/>
    </row>
    <row r="768" spans="1:22" s="1224" customFormat="1">
      <c r="A768" s="1224" t="s">
        <v>2473</v>
      </c>
      <c r="B768" s="1217"/>
      <c r="C768" s="1217"/>
      <c r="D768" s="1217"/>
      <c r="E768" s="1218"/>
      <c r="F768" s="1218"/>
      <c r="G768" s="1217"/>
      <c r="H768" s="1219"/>
      <c r="I768" s="1220"/>
      <c r="J768" s="1217"/>
      <c r="K768" s="1217"/>
      <c r="L768" s="1220" t="s">
        <v>1638</v>
      </c>
      <c r="M768" s="1220" t="s">
        <v>2471</v>
      </c>
      <c r="N768" s="1218" t="s">
        <v>1636</v>
      </c>
      <c r="O768" s="1217">
        <f>+O766</f>
        <v>0</v>
      </c>
      <c r="P768" s="1221" t="e">
        <f>VLOOKUP($O768,ICP!$A:$B,2,FALSE)</f>
        <v>#N/A</v>
      </c>
      <c r="Q768" s="1218"/>
      <c r="R768" s="1218" t="s">
        <v>2457</v>
      </c>
      <c r="S768" s="1222">
        <f t="shared" si="23"/>
        <v>0</v>
      </c>
      <c r="T768" s="1223">
        <f>+'Form 2F'!$D51</f>
        <v>0</v>
      </c>
      <c r="V768" s="1225"/>
    </row>
    <row r="769" spans="1:22" s="1224" customFormat="1">
      <c r="A769" s="1224" t="s">
        <v>2474</v>
      </c>
      <c r="B769" s="1217"/>
      <c r="C769" s="1217"/>
      <c r="D769" s="1217"/>
      <c r="E769" s="1218"/>
      <c r="F769" s="1218"/>
      <c r="G769" s="1217"/>
      <c r="H769" s="1219"/>
      <c r="I769" s="1220"/>
      <c r="J769" s="1217"/>
      <c r="K769" s="1217"/>
      <c r="L769" s="1220" t="s">
        <v>1638</v>
      </c>
      <c r="M769" s="1220" t="s">
        <v>2471</v>
      </c>
      <c r="N769" s="1218" t="s">
        <v>1621</v>
      </c>
      <c r="O769" s="1217">
        <f>+O766</f>
        <v>0</v>
      </c>
      <c r="P769" s="1221" t="e">
        <f>VLOOKUP($O769,ICP!$A:$B,2,FALSE)</f>
        <v>#N/A</v>
      </c>
      <c r="Q769" s="1218"/>
      <c r="R769" s="1218" t="s">
        <v>2457</v>
      </c>
      <c r="S769" s="1222">
        <f t="shared" si="23"/>
        <v>0</v>
      </c>
      <c r="T769" s="1223">
        <f>+'Form 2F'!$E51</f>
        <v>0</v>
      </c>
      <c r="V769" s="1225"/>
    </row>
    <row r="770" spans="1:22" s="1224" customFormat="1">
      <c r="A770" s="1224" t="s">
        <v>2475</v>
      </c>
      <c r="B770" s="1217"/>
      <c r="C770" s="1217"/>
      <c r="D770" s="1217"/>
      <c r="E770" s="1218"/>
      <c r="F770" s="1218"/>
      <c r="G770" s="1217"/>
      <c r="H770" s="1219"/>
      <c r="I770" s="1220"/>
      <c r="J770" s="1217"/>
      <c r="K770" s="1217"/>
      <c r="L770" s="1220" t="s">
        <v>1638</v>
      </c>
      <c r="M770" s="1220" t="s">
        <v>2471</v>
      </c>
      <c r="N770" s="1218" t="s">
        <v>1624</v>
      </c>
      <c r="O770" s="1217">
        <f>+O766</f>
        <v>0</v>
      </c>
      <c r="P770" s="1221" t="e">
        <f>VLOOKUP($O770,ICP!$A:$B,2,FALSE)</f>
        <v>#N/A</v>
      </c>
      <c r="Q770" s="1218"/>
      <c r="R770" s="1218" t="s">
        <v>2457</v>
      </c>
      <c r="S770" s="1222">
        <f t="shared" si="23"/>
        <v>0</v>
      </c>
      <c r="T770" s="1223">
        <f>+'Form 2F'!$F51</f>
        <v>0</v>
      </c>
      <c r="V770" s="1225"/>
    </row>
    <row r="771" spans="1:22">
      <c r="A771" s="1149" t="s">
        <v>2476</v>
      </c>
      <c r="B771" s="1132" t="s">
        <v>2467</v>
      </c>
      <c r="C771" s="1132">
        <v>220805</v>
      </c>
      <c r="D771" s="1132" t="s">
        <v>2448</v>
      </c>
      <c r="E771" s="1139" t="s">
        <v>2455</v>
      </c>
      <c r="F771" s="1139"/>
      <c r="G771" s="1132" t="s">
        <v>2449</v>
      </c>
      <c r="H771" s="1150" t="s">
        <v>2468</v>
      </c>
      <c r="I771" s="1134" t="s">
        <v>2469</v>
      </c>
      <c r="J771" s="1132" t="str">
        <f>IF(E771=H771,"Ok","No Match")</f>
        <v>No Match</v>
      </c>
      <c r="K771" s="1132" t="s">
        <v>2470</v>
      </c>
      <c r="L771" s="1134" t="s">
        <v>1638</v>
      </c>
      <c r="M771" s="1134" t="s">
        <v>2471</v>
      </c>
      <c r="N771" s="1100" t="s">
        <v>2292</v>
      </c>
      <c r="O771" s="1132">
        <f>+'Form 2F'!$A$52</f>
        <v>0</v>
      </c>
      <c r="P771" s="1136" t="e">
        <f>VLOOKUP($O771,ICP!$A:$B,2,FALSE)</f>
        <v>#N/A</v>
      </c>
      <c r="Q771" s="1139"/>
      <c r="R771" s="1139" t="s">
        <v>2457</v>
      </c>
      <c r="S771" s="1184">
        <f t="shared" si="23"/>
        <v>0</v>
      </c>
      <c r="T771" s="1181">
        <f>+'Form 2F'!$B52</f>
        <v>0</v>
      </c>
    </row>
    <row r="772" spans="1:22">
      <c r="A772" s="1149" t="s">
        <v>2472</v>
      </c>
      <c r="B772" s="1132"/>
      <c r="C772" s="1132"/>
      <c r="D772" s="1132"/>
      <c r="E772" s="1139"/>
      <c r="F772" s="1139"/>
      <c r="G772" s="1132"/>
      <c r="H772" s="1150"/>
      <c r="I772" s="1134"/>
      <c r="J772" s="1132"/>
      <c r="K772" s="1132"/>
      <c r="L772" s="1134" t="s">
        <v>1638</v>
      </c>
      <c r="M772" s="1134" t="s">
        <v>2471</v>
      </c>
      <c r="N772" s="1100" t="s">
        <v>1620</v>
      </c>
      <c r="O772" s="1132">
        <f>+O771</f>
        <v>0</v>
      </c>
      <c r="P772" s="1136" t="e">
        <f>VLOOKUP($O772,ICP!$A:$B,2,FALSE)</f>
        <v>#N/A</v>
      </c>
      <c r="Q772" s="1139"/>
      <c r="R772" s="1139" t="s">
        <v>2457</v>
      </c>
      <c r="S772" s="1184">
        <f t="shared" si="23"/>
        <v>0</v>
      </c>
      <c r="T772" s="1181">
        <f>+'Form 2F'!$C52</f>
        <v>0</v>
      </c>
    </row>
    <row r="773" spans="1:22">
      <c r="A773" s="1149" t="s">
        <v>2473</v>
      </c>
      <c r="B773" s="1132"/>
      <c r="C773" s="1132"/>
      <c r="D773" s="1132"/>
      <c r="E773" s="1139"/>
      <c r="F773" s="1139"/>
      <c r="G773" s="1132"/>
      <c r="H773" s="1150"/>
      <c r="I773" s="1134"/>
      <c r="J773" s="1132"/>
      <c r="K773" s="1132"/>
      <c r="L773" s="1134" t="s">
        <v>1638</v>
      </c>
      <c r="M773" s="1134" t="s">
        <v>2471</v>
      </c>
      <c r="N773" s="1100" t="s">
        <v>1636</v>
      </c>
      <c r="O773" s="1132">
        <f>+O771</f>
        <v>0</v>
      </c>
      <c r="P773" s="1136" t="e">
        <f>VLOOKUP($O773,ICP!$A:$B,2,FALSE)</f>
        <v>#N/A</v>
      </c>
      <c r="Q773" s="1139"/>
      <c r="R773" s="1139" t="s">
        <v>2457</v>
      </c>
      <c r="S773" s="1184">
        <f t="shared" si="23"/>
        <v>0</v>
      </c>
      <c r="T773" s="1181">
        <f>+'Form 2F'!$D52</f>
        <v>0</v>
      </c>
    </row>
    <row r="774" spans="1:22">
      <c r="A774" s="1149" t="s">
        <v>2474</v>
      </c>
      <c r="B774" s="1132"/>
      <c r="C774" s="1132"/>
      <c r="D774" s="1132"/>
      <c r="E774" s="1139"/>
      <c r="F774" s="1139"/>
      <c r="G774" s="1132"/>
      <c r="H774" s="1150"/>
      <c r="I774" s="1134"/>
      <c r="J774" s="1132"/>
      <c r="K774" s="1132"/>
      <c r="L774" s="1134" t="s">
        <v>1638</v>
      </c>
      <c r="M774" s="1134" t="s">
        <v>2471</v>
      </c>
      <c r="N774" s="1100" t="s">
        <v>1621</v>
      </c>
      <c r="O774" s="1132">
        <f>+O771</f>
        <v>0</v>
      </c>
      <c r="P774" s="1136" t="e">
        <f>VLOOKUP($O774,ICP!$A:$B,2,FALSE)</f>
        <v>#N/A</v>
      </c>
      <c r="Q774" s="1139"/>
      <c r="R774" s="1139" t="s">
        <v>2457</v>
      </c>
      <c r="S774" s="1184">
        <f t="shared" si="23"/>
        <v>0</v>
      </c>
      <c r="T774" s="1181">
        <f>+'Form 2F'!$E52</f>
        <v>0</v>
      </c>
    </row>
    <row r="775" spans="1:22">
      <c r="A775" s="1149" t="s">
        <v>2475</v>
      </c>
      <c r="B775" s="1132"/>
      <c r="C775" s="1132"/>
      <c r="D775" s="1132"/>
      <c r="E775" s="1139"/>
      <c r="F775" s="1139"/>
      <c r="G775" s="1132"/>
      <c r="H775" s="1150"/>
      <c r="I775" s="1134"/>
      <c r="J775" s="1132"/>
      <c r="K775" s="1132"/>
      <c r="L775" s="1134" t="s">
        <v>1638</v>
      </c>
      <c r="M775" s="1134" t="s">
        <v>2471</v>
      </c>
      <c r="N775" s="1100" t="s">
        <v>1624</v>
      </c>
      <c r="O775" s="1132">
        <f>+O771</f>
        <v>0</v>
      </c>
      <c r="P775" s="1136" t="e">
        <f>VLOOKUP($O775,ICP!$A:$B,2,FALSE)</f>
        <v>#N/A</v>
      </c>
      <c r="Q775" s="1139"/>
      <c r="R775" s="1139" t="s">
        <v>2457</v>
      </c>
      <c r="S775" s="1184">
        <f t="shared" si="23"/>
        <v>0</v>
      </c>
      <c r="T775" s="1181">
        <f>+'Form 2F'!$F52</f>
        <v>0</v>
      </c>
    </row>
    <row r="776" spans="1:22" s="1224" customFormat="1">
      <c r="A776" s="1224" t="s">
        <v>2476</v>
      </c>
      <c r="B776" s="1217" t="s">
        <v>2467</v>
      </c>
      <c r="C776" s="1217">
        <v>220805</v>
      </c>
      <c r="D776" s="1217" t="s">
        <v>2448</v>
      </c>
      <c r="E776" s="1218" t="s">
        <v>2455</v>
      </c>
      <c r="F776" s="1218"/>
      <c r="G776" s="1217" t="s">
        <v>2449</v>
      </c>
      <c r="H776" s="1219" t="s">
        <v>2468</v>
      </c>
      <c r="I776" s="1220" t="s">
        <v>2469</v>
      </c>
      <c r="J776" s="1217" t="str">
        <f>IF(E776=H776,"Ok","No Match")</f>
        <v>No Match</v>
      </c>
      <c r="K776" s="1217" t="s">
        <v>2470</v>
      </c>
      <c r="L776" s="1220" t="s">
        <v>1638</v>
      </c>
      <c r="M776" s="1220" t="s">
        <v>2471</v>
      </c>
      <c r="N776" s="1218" t="s">
        <v>2292</v>
      </c>
      <c r="O776" s="1217">
        <f>+'Form 2F'!$A$53</f>
        <v>0</v>
      </c>
      <c r="P776" s="1221" t="e">
        <f>VLOOKUP($O776,ICP!$A:$B,2,FALSE)</f>
        <v>#N/A</v>
      </c>
      <c r="Q776" s="1218"/>
      <c r="R776" s="1218" t="s">
        <v>2457</v>
      </c>
      <c r="S776" s="1222">
        <f t="shared" si="23"/>
        <v>0</v>
      </c>
      <c r="T776" s="1223">
        <f>+'Form 2F'!$B53</f>
        <v>0</v>
      </c>
      <c r="V776" s="1225"/>
    </row>
    <row r="777" spans="1:22" s="1224" customFormat="1">
      <c r="A777" s="1224" t="s">
        <v>2472</v>
      </c>
      <c r="B777" s="1217"/>
      <c r="C777" s="1217"/>
      <c r="D777" s="1217"/>
      <c r="E777" s="1218"/>
      <c r="F777" s="1218"/>
      <c r="G777" s="1217"/>
      <c r="H777" s="1219"/>
      <c r="I777" s="1220"/>
      <c r="J777" s="1217"/>
      <c r="K777" s="1217"/>
      <c r="L777" s="1220" t="s">
        <v>1638</v>
      </c>
      <c r="M777" s="1220" t="s">
        <v>2471</v>
      </c>
      <c r="N777" s="1218" t="s">
        <v>1620</v>
      </c>
      <c r="O777" s="1217">
        <f>+O776</f>
        <v>0</v>
      </c>
      <c r="P777" s="1221" t="e">
        <f>VLOOKUP($O777,ICP!$A:$B,2,FALSE)</f>
        <v>#N/A</v>
      </c>
      <c r="Q777" s="1218"/>
      <c r="R777" s="1218" t="s">
        <v>2457</v>
      </c>
      <c r="S777" s="1222">
        <f t="shared" si="23"/>
        <v>0</v>
      </c>
      <c r="T777" s="1223">
        <f>+'Form 2F'!$C53</f>
        <v>0</v>
      </c>
      <c r="V777" s="1225"/>
    </row>
    <row r="778" spans="1:22" s="1224" customFormat="1">
      <c r="A778" s="1224" t="s">
        <v>2473</v>
      </c>
      <c r="B778" s="1217"/>
      <c r="C778" s="1217"/>
      <c r="D778" s="1217"/>
      <c r="E778" s="1218"/>
      <c r="F778" s="1218"/>
      <c r="G778" s="1217"/>
      <c r="H778" s="1219"/>
      <c r="I778" s="1220"/>
      <c r="J778" s="1217"/>
      <c r="K778" s="1217"/>
      <c r="L778" s="1220" t="s">
        <v>1638</v>
      </c>
      <c r="M778" s="1220" t="s">
        <v>2471</v>
      </c>
      <c r="N778" s="1218" t="s">
        <v>1636</v>
      </c>
      <c r="O778" s="1217">
        <f>+O776</f>
        <v>0</v>
      </c>
      <c r="P778" s="1221" t="e">
        <f>VLOOKUP($O778,ICP!$A:$B,2,FALSE)</f>
        <v>#N/A</v>
      </c>
      <c r="Q778" s="1218"/>
      <c r="R778" s="1218" t="s">
        <v>2457</v>
      </c>
      <c r="S778" s="1222">
        <f t="shared" ref="S778:S841" si="24">+T778*$S$1</f>
        <v>0</v>
      </c>
      <c r="T778" s="1223">
        <f>+'Form 2F'!$D53</f>
        <v>0</v>
      </c>
      <c r="V778" s="1225"/>
    </row>
    <row r="779" spans="1:22" s="1224" customFormat="1">
      <c r="A779" s="1224" t="s">
        <v>2474</v>
      </c>
      <c r="B779" s="1217"/>
      <c r="C779" s="1217"/>
      <c r="D779" s="1217"/>
      <c r="E779" s="1218"/>
      <c r="F779" s="1218"/>
      <c r="G779" s="1217"/>
      <c r="H779" s="1219"/>
      <c r="I779" s="1220"/>
      <c r="J779" s="1217"/>
      <c r="K779" s="1217"/>
      <c r="L779" s="1220" t="s">
        <v>1638</v>
      </c>
      <c r="M779" s="1220" t="s">
        <v>2471</v>
      </c>
      <c r="N779" s="1218" t="s">
        <v>1621</v>
      </c>
      <c r="O779" s="1217">
        <f>+O776</f>
        <v>0</v>
      </c>
      <c r="P779" s="1221" t="e">
        <f>VLOOKUP($O779,ICP!$A:$B,2,FALSE)</f>
        <v>#N/A</v>
      </c>
      <c r="Q779" s="1218"/>
      <c r="R779" s="1218" t="s">
        <v>2457</v>
      </c>
      <c r="S779" s="1222">
        <f t="shared" si="24"/>
        <v>0</v>
      </c>
      <c r="T779" s="1223">
        <f>+'Form 2F'!$E53</f>
        <v>0</v>
      </c>
      <c r="V779" s="1225"/>
    </row>
    <row r="780" spans="1:22" s="1224" customFormat="1">
      <c r="A780" s="1224" t="s">
        <v>2475</v>
      </c>
      <c r="B780" s="1217"/>
      <c r="C780" s="1217"/>
      <c r="D780" s="1217"/>
      <c r="E780" s="1218"/>
      <c r="F780" s="1218"/>
      <c r="G780" s="1217"/>
      <c r="H780" s="1219"/>
      <c r="I780" s="1220"/>
      <c r="J780" s="1217"/>
      <c r="K780" s="1217"/>
      <c r="L780" s="1220" t="s">
        <v>1638</v>
      </c>
      <c r="M780" s="1220" t="s">
        <v>2471</v>
      </c>
      <c r="N780" s="1218" t="s">
        <v>1624</v>
      </c>
      <c r="O780" s="1217">
        <f>+O776</f>
        <v>0</v>
      </c>
      <c r="P780" s="1221" t="e">
        <f>VLOOKUP($O780,ICP!$A:$B,2,FALSE)</f>
        <v>#N/A</v>
      </c>
      <c r="Q780" s="1218"/>
      <c r="R780" s="1218" t="s">
        <v>2457</v>
      </c>
      <c r="S780" s="1222">
        <f t="shared" si="24"/>
        <v>0</v>
      </c>
      <c r="T780" s="1223">
        <f>+'Form 2F'!$F53</f>
        <v>0</v>
      </c>
      <c r="V780" s="1225"/>
    </row>
    <row r="781" spans="1:22">
      <c r="A781" s="1149" t="s">
        <v>2476</v>
      </c>
      <c r="B781" s="1132" t="s">
        <v>2467</v>
      </c>
      <c r="C781" s="1132">
        <v>220805</v>
      </c>
      <c r="D781" s="1132" t="s">
        <v>2448</v>
      </c>
      <c r="E781" s="1139" t="s">
        <v>2455</v>
      </c>
      <c r="F781" s="1139"/>
      <c r="G781" s="1132" t="s">
        <v>2449</v>
      </c>
      <c r="H781" s="1150" t="s">
        <v>2468</v>
      </c>
      <c r="I781" s="1134" t="s">
        <v>2469</v>
      </c>
      <c r="J781" s="1132" t="str">
        <f t="shared" ref="J781:J848" si="25">IF(E781=H781,"Ok","No Match")</f>
        <v>No Match</v>
      </c>
      <c r="K781" s="1132" t="s">
        <v>2470</v>
      </c>
      <c r="L781" s="1134" t="s">
        <v>1638</v>
      </c>
      <c r="M781" s="1134" t="s">
        <v>2471</v>
      </c>
      <c r="N781" s="1100" t="s">
        <v>2292</v>
      </c>
      <c r="O781" s="1132">
        <f>+'Form 2F'!$A$54</f>
        <v>0</v>
      </c>
      <c r="P781" s="1136" t="e">
        <f>VLOOKUP($O781,ICP!$A:$B,2,FALSE)</f>
        <v>#N/A</v>
      </c>
      <c r="Q781" s="1139"/>
      <c r="R781" s="1139" t="s">
        <v>2457</v>
      </c>
      <c r="S781" s="1184">
        <f t="shared" si="24"/>
        <v>0</v>
      </c>
      <c r="T781" s="1181">
        <f>+'Form 2F'!$B54</f>
        <v>0</v>
      </c>
    </row>
    <row r="782" spans="1:22">
      <c r="A782" s="1149" t="s">
        <v>2472</v>
      </c>
      <c r="B782" s="1132"/>
      <c r="C782" s="1132"/>
      <c r="D782" s="1132"/>
      <c r="E782" s="1139"/>
      <c r="F782" s="1139"/>
      <c r="G782" s="1132"/>
      <c r="H782" s="1150"/>
      <c r="I782" s="1134"/>
      <c r="J782" s="1132"/>
      <c r="K782" s="1132"/>
      <c r="L782" s="1134" t="s">
        <v>1638</v>
      </c>
      <c r="M782" s="1134" t="s">
        <v>2471</v>
      </c>
      <c r="N782" s="1100" t="s">
        <v>1620</v>
      </c>
      <c r="O782" s="1132">
        <f>+O781</f>
        <v>0</v>
      </c>
      <c r="P782" s="1136" t="e">
        <f>VLOOKUP($O782,ICP!$A:$B,2,FALSE)</f>
        <v>#N/A</v>
      </c>
      <c r="Q782" s="1139"/>
      <c r="R782" s="1139" t="s">
        <v>2457</v>
      </c>
      <c r="S782" s="1184">
        <f t="shared" si="24"/>
        <v>0</v>
      </c>
      <c r="T782" s="1181">
        <f>+'Form 2F'!$C54</f>
        <v>0</v>
      </c>
    </row>
    <row r="783" spans="1:22">
      <c r="A783" s="1149" t="s">
        <v>2473</v>
      </c>
      <c r="B783" s="1132"/>
      <c r="C783" s="1132"/>
      <c r="D783" s="1132"/>
      <c r="E783" s="1139"/>
      <c r="F783" s="1139"/>
      <c r="G783" s="1132"/>
      <c r="H783" s="1150"/>
      <c r="I783" s="1134"/>
      <c r="J783" s="1132"/>
      <c r="K783" s="1132"/>
      <c r="L783" s="1134" t="s">
        <v>1638</v>
      </c>
      <c r="M783" s="1134" t="s">
        <v>2471</v>
      </c>
      <c r="N783" s="1100" t="s">
        <v>1636</v>
      </c>
      <c r="O783" s="1132">
        <f>+O781</f>
        <v>0</v>
      </c>
      <c r="P783" s="1136" t="e">
        <f>VLOOKUP($O783,ICP!$A:$B,2,FALSE)</f>
        <v>#N/A</v>
      </c>
      <c r="Q783" s="1139"/>
      <c r="R783" s="1139" t="s">
        <v>2457</v>
      </c>
      <c r="S783" s="1184">
        <f t="shared" si="24"/>
        <v>0</v>
      </c>
      <c r="T783" s="1181">
        <f>+'Form 2F'!$D54</f>
        <v>0</v>
      </c>
    </row>
    <row r="784" spans="1:22">
      <c r="A784" s="1149" t="s">
        <v>2474</v>
      </c>
      <c r="B784" s="1132"/>
      <c r="C784" s="1132"/>
      <c r="D784" s="1132"/>
      <c r="E784" s="1139"/>
      <c r="F784" s="1139"/>
      <c r="G784" s="1132"/>
      <c r="H784" s="1150"/>
      <c r="I784" s="1134"/>
      <c r="J784" s="1132"/>
      <c r="K784" s="1132"/>
      <c r="L784" s="1134" t="s">
        <v>1638</v>
      </c>
      <c r="M784" s="1134" t="s">
        <v>2471</v>
      </c>
      <c r="N784" s="1100" t="s">
        <v>1621</v>
      </c>
      <c r="O784" s="1132">
        <f>+O781</f>
        <v>0</v>
      </c>
      <c r="P784" s="1136" t="e">
        <f>VLOOKUP($O784,ICP!$A:$B,2,FALSE)</f>
        <v>#N/A</v>
      </c>
      <c r="Q784" s="1139"/>
      <c r="R784" s="1139" t="s">
        <v>2457</v>
      </c>
      <c r="S784" s="1184">
        <f t="shared" si="24"/>
        <v>0</v>
      </c>
      <c r="T784" s="1181">
        <f>+'Form 2F'!$E54</f>
        <v>0</v>
      </c>
    </row>
    <row r="785" spans="1:22">
      <c r="A785" s="1149" t="s">
        <v>2475</v>
      </c>
      <c r="B785" s="1132"/>
      <c r="C785" s="1132"/>
      <c r="D785" s="1132"/>
      <c r="E785" s="1139"/>
      <c r="F785" s="1139"/>
      <c r="G785" s="1132"/>
      <c r="H785" s="1150"/>
      <c r="I785" s="1134"/>
      <c r="J785" s="1132"/>
      <c r="K785" s="1132"/>
      <c r="L785" s="1134" t="s">
        <v>1638</v>
      </c>
      <c r="M785" s="1134" t="s">
        <v>2471</v>
      </c>
      <c r="N785" s="1100" t="s">
        <v>1624</v>
      </c>
      <c r="O785" s="1132">
        <f>+O781</f>
        <v>0</v>
      </c>
      <c r="P785" s="1136" t="e">
        <f>VLOOKUP($O785,ICP!$A:$B,2,FALSE)</f>
        <v>#N/A</v>
      </c>
      <c r="Q785" s="1139"/>
      <c r="R785" s="1139" t="s">
        <v>2457</v>
      </c>
      <c r="S785" s="1184">
        <f t="shared" si="24"/>
        <v>0</v>
      </c>
      <c r="T785" s="1181">
        <f>+'Form 2F'!$F54</f>
        <v>0</v>
      </c>
    </row>
    <row r="786" spans="1:22" s="1224" customFormat="1">
      <c r="A786" s="1224" t="s">
        <v>2476</v>
      </c>
      <c r="B786" s="1217" t="s">
        <v>2467</v>
      </c>
      <c r="C786" s="1217">
        <v>220805</v>
      </c>
      <c r="D786" s="1217" t="s">
        <v>2448</v>
      </c>
      <c r="E786" s="1218" t="s">
        <v>2455</v>
      </c>
      <c r="F786" s="1218"/>
      <c r="G786" s="1217" t="s">
        <v>2449</v>
      </c>
      <c r="H786" s="1219" t="s">
        <v>2468</v>
      </c>
      <c r="I786" s="1220" t="s">
        <v>2469</v>
      </c>
      <c r="J786" s="1217" t="str">
        <f t="shared" si="25"/>
        <v>No Match</v>
      </c>
      <c r="K786" s="1217" t="s">
        <v>2470</v>
      </c>
      <c r="L786" s="1220" t="s">
        <v>1638</v>
      </c>
      <c r="M786" s="1220" t="s">
        <v>2471</v>
      </c>
      <c r="N786" s="1218" t="s">
        <v>2292</v>
      </c>
      <c r="O786" s="1217">
        <f>+'Form 2F'!$A$55</f>
        <v>0</v>
      </c>
      <c r="P786" s="1221" t="e">
        <f>VLOOKUP($O786,ICP!$A:$B,2,FALSE)</f>
        <v>#N/A</v>
      </c>
      <c r="Q786" s="1218"/>
      <c r="R786" s="1218" t="s">
        <v>2457</v>
      </c>
      <c r="S786" s="1222">
        <f t="shared" si="24"/>
        <v>0</v>
      </c>
      <c r="T786" s="1223">
        <f>+'Form 2F'!$B55</f>
        <v>0</v>
      </c>
      <c r="V786" s="1225"/>
    </row>
    <row r="787" spans="1:22" s="1224" customFormat="1">
      <c r="A787" s="1224" t="s">
        <v>2472</v>
      </c>
      <c r="B787" s="1217"/>
      <c r="C787" s="1217"/>
      <c r="D787" s="1217"/>
      <c r="E787" s="1218"/>
      <c r="F787" s="1218"/>
      <c r="G787" s="1217"/>
      <c r="H787" s="1219"/>
      <c r="I787" s="1220"/>
      <c r="J787" s="1217"/>
      <c r="K787" s="1217"/>
      <c r="L787" s="1220" t="s">
        <v>1638</v>
      </c>
      <c r="M787" s="1220" t="s">
        <v>2471</v>
      </c>
      <c r="N787" s="1218" t="s">
        <v>1620</v>
      </c>
      <c r="O787" s="1217">
        <f>+O786</f>
        <v>0</v>
      </c>
      <c r="P787" s="1221" t="e">
        <f>VLOOKUP($O787,ICP!$A:$B,2,FALSE)</f>
        <v>#N/A</v>
      </c>
      <c r="Q787" s="1218"/>
      <c r="R787" s="1218" t="s">
        <v>2457</v>
      </c>
      <c r="S787" s="1222">
        <f t="shared" si="24"/>
        <v>0</v>
      </c>
      <c r="T787" s="1223">
        <f>+'Form 2F'!$C55</f>
        <v>0</v>
      </c>
      <c r="V787" s="1225"/>
    </row>
    <row r="788" spans="1:22" s="1224" customFormat="1">
      <c r="A788" s="1224" t="s">
        <v>2473</v>
      </c>
      <c r="B788" s="1217"/>
      <c r="C788" s="1217"/>
      <c r="D788" s="1217"/>
      <c r="E788" s="1218"/>
      <c r="F788" s="1218"/>
      <c r="G788" s="1217"/>
      <c r="H788" s="1219"/>
      <c r="I788" s="1220"/>
      <c r="J788" s="1217"/>
      <c r="K788" s="1217"/>
      <c r="L788" s="1220" t="s">
        <v>1638</v>
      </c>
      <c r="M788" s="1220" t="s">
        <v>2471</v>
      </c>
      <c r="N788" s="1218" t="s">
        <v>1636</v>
      </c>
      <c r="O788" s="1217">
        <f>+O786</f>
        <v>0</v>
      </c>
      <c r="P788" s="1221" t="e">
        <f>VLOOKUP($O788,ICP!$A:$B,2,FALSE)</f>
        <v>#N/A</v>
      </c>
      <c r="Q788" s="1218"/>
      <c r="R788" s="1218" t="s">
        <v>2457</v>
      </c>
      <c r="S788" s="1222">
        <f t="shared" si="24"/>
        <v>0</v>
      </c>
      <c r="T788" s="1223">
        <f>+'Form 2F'!$D55</f>
        <v>0</v>
      </c>
      <c r="V788" s="1225"/>
    </row>
    <row r="789" spans="1:22" s="1224" customFormat="1">
      <c r="A789" s="1224" t="s">
        <v>2474</v>
      </c>
      <c r="B789" s="1217"/>
      <c r="C789" s="1217"/>
      <c r="D789" s="1217"/>
      <c r="E789" s="1218"/>
      <c r="F789" s="1218"/>
      <c r="G789" s="1217"/>
      <c r="H789" s="1219"/>
      <c r="I789" s="1220"/>
      <c r="J789" s="1217"/>
      <c r="K789" s="1217"/>
      <c r="L789" s="1220" t="s">
        <v>1638</v>
      </c>
      <c r="M789" s="1220" t="s">
        <v>2471</v>
      </c>
      <c r="N789" s="1218" t="s">
        <v>1621</v>
      </c>
      <c r="O789" s="1217">
        <f>+O786</f>
        <v>0</v>
      </c>
      <c r="P789" s="1221" t="e">
        <f>VLOOKUP($O789,ICP!$A:$B,2,FALSE)</f>
        <v>#N/A</v>
      </c>
      <c r="Q789" s="1218"/>
      <c r="R789" s="1218" t="s">
        <v>2457</v>
      </c>
      <c r="S789" s="1222">
        <f t="shared" si="24"/>
        <v>0</v>
      </c>
      <c r="T789" s="1223">
        <f>+'Form 2F'!$E55</f>
        <v>0</v>
      </c>
      <c r="V789" s="1225"/>
    </row>
    <row r="790" spans="1:22" s="1224" customFormat="1">
      <c r="A790" s="1224" t="s">
        <v>2475</v>
      </c>
      <c r="B790" s="1217"/>
      <c r="C790" s="1217"/>
      <c r="D790" s="1217"/>
      <c r="E790" s="1218"/>
      <c r="F790" s="1218"/>
      <c r="G790" s="1217"/>
      <c r="H790" s="1219"/>
      <c r="I790" s="1220"/>
      <c r="J790" s="1217"/>
      <c r="K790" s="1217"/>
      <c r="L790" s="1220" t="s">
        <v>1638</v>
      </c>
      <c r="M790" s="1220" t="s">
        <v>2471</v>
      </c>
      <c r="N790" s="1218" t="s">
        <v>1624</v>
      </c>
      <c r="O790" s="1217">
        <f>+O786</f>
        <v>0</v>
      </c>
      <c r="P790" s="1221" t="e">
        <f>VLOOKUP($O790,ICP!$A:$B,2,FALSE)</f>
        <v>#N/A</v>
      </c>
      <c r="Q790" s="1218"/>
      <c r="R790" s="1218" t="s">
        <v>2457</v>
      </c>
      <c r="S790" s="1222">
        <f t="shared" si="24"/>
        <v>0</v>
      </c>
      <c r="T790" s="1223">
        <f>+'Form 2F'!$F55</f>
        <v>0</v>
      </c>
      <c r="V790" s="1225"/>
    </row>
    <row r="791" spans="1:22">
      <c r="A791" s="1149" t="s">
        <v>2476</v>
      </c>
      <c r="B791" s="1132" t="s">
        <v>2467</v>
      </c>
      <c r="C791" s="1132">
        <v>220805</v>
      </c>
      <c r="D791" s="1132" t="s">
        <v>2448</v>
      </c>
      <c r="E791" s="1139" t="s">
        <v>2455</v>
      </c>
      <c r="F791" s="1139"/>
      <c r="G791" s="1132" t="s">
        <v>2449</v>
      </c>
      <c r="H791" s="1150" t="s">
        <v>2468</v>
      </c>
      <c r="I791" s="1134" t="s">
        <v>2469</v>
      </c>
      <c r="J791" s="1132" t="str">
        <f t="shared" si="25"/>
        <v>No Match</v>
      </c>
      <c r="K791" s="1132" t="s">
        <v>2470</v>
      </c>
      <c r="L791" s="1134" t="s">
        <v>1638</v>
      </c>
      <c r="M791" s="1134" t="s">
        <v>2471</v>
      </c>
      <c r="N791" s="1100" t="s">
        <v>2292</v>
      </c>
      <c r="O791" s="1132">
        <f>+'Form 2F'!$A$56</f>
        <v>0</v>
      </c>
      <c r="P791" s="1136" t="e">
        <f>VLOOKUP($O791,ICP!$A:$B,2,FALSE)</f>
        <v>#N/A</v>
      </c>
      <c r="Q791" s="1139"/>
      <c r="R791" s="1139" t="s">
        <v>2457</v>
      </c>
      <c r="S791" s="1184">
        <f t="shared" si="24"/>
        <v>0</v>
      </c>
      <c r="T791" s="1181">
        <f>+'Form 2F'!$B56</f>
        <v>0</v>
      </c>
    </row>
    <row r="792" spans="1:22">
      <c r="A792" s="1149" t="s">
        <v>2472</v>
      </c>
      <c r="B792" s="1132"/>
      <c r="C792" s="1132"/>
      <c r="D792" s="1132"/>
      <c r="E792" s="1139"/>
      <c r="F792" s="1139"/>
      <c r="G792" s="1132"/>
      <c r="H792" s="1150"/>
      <c r="I792" s="1134"/>
      <c r="J792" s="1132"/>
      <c r="K792" s="1132"/>
      <c r="L792" s="1134" t="s">
        <v>1638</v>
      </c>
      <c r="M792" s="1134" t="s">
        <v>2471</v>
      </c>
      <c r="N792" s="1100" t="s">
        <v>1620</v>
      </c>
      <c r="O792" s="1132">
        <f>+O791</f>
        <v>0</v>
      </c>
      <c r="P792" s="1136" t="e">
        <f>VLOOKUP($O792,ICP!$A:$B,2,FALSE)</f>
        <v>#N/A</v>
      </c>
      <c r="Q792" s="1139"/>
      <c r="R792" s="1139" t="s">
        <v>2457</v>
      </c>
      <c r="S792" s="1184">
        <f t="shared" si="24"/>
        <v>0</v>
      </c>
      <c r="T792" s="1181">
        <f>+'Form 2F'!$C56</f>
        <v>0</v>
      </c>
    </row>
    <row r="793" spans="1:22">
      <c r="A793" s="1149" t="s">
        <v>2473</v>
      </c>
      <c r="B793" s="1132"/>
      <c r="C793" s="1132"/>
      <c r="D793" s="1132"/>
      <c r="E793" s="1139"/>
      <c r="F793" s="1139"/>
      <c r="G793" s="1132"/>
      <c r="H793" s="1150"/>
      <c r="I793" s="1134"/>
      <c r="J793" s="1132"/>
      <c r="K793" s="1132"/>
      <c r="L793" s="1134" t="s">
        <v>1638</v>
      </c>
      <c r="M793" s="1134" t="s">
        <v>2471</v>
      </c>
      <c r="N793" s="1100" t="s">
        <v>1636</v>
      </c>
      <c r="O793" s="1132">
        <f>+O791</f>
        <v>0</v>
      </c>
      <c r="P793" s="1136" t="e">
        <f>VLOOKUP($O793,ICP!$A:$B,2,FALSE)</f>
        <v>#N/A</v>
      </c>
      <c r="Q793" s="1139"/>
      <c r="R793" s="1139" t="s">
        <v>2457</v>
      </c>
      <c r="S793" s="1184">
        <f t="shared" si="24"/>
        <v>0</v>
      </c>
      <c r="T793" s="1181">
        <f>+'Form 2F'!$D56</f>
        <v>0</v>
      </c>
    </row>
    <row r="794" spans="1:22">
      <c r="A794" s="1149" t="s">
        <v>2474</v>
      </c>
      <c r="B794" s="1132"/>
      <c r="C794" s="1132"/>
      <c r="D794" s="1132"/>
      <c r="E794" s="1139"/>
      <c r="F794" s="1139"/>
      <c r="G794" s="1132"/>
      <c r="H794" s="1150"/>
      <c r="I794" s="1134"/>
      <c r="J794" s="1132"/>
      <c r="K794" s="1132"/>
      <c r="L794" s="1134" t="s">
        <v>1638</v>
      </c>
      <c r="M794" s="1134" t="s">
        <v>2471</v>
      </c>
      <c r="N794" s="1100" t="s">
        <v>1621</v>
      </c>
      <c r="O794" s="1132">
        <f>+O791</f>
        <v>0</v>
      </c>
      <c r="P794" s="1136" t="e">
        <f>VLOOKUP($O794,ICP!$A:$B,2,FALSE)</f>
        <v>#N/A</v>
      </c>
      <c r="Q794" s="1139"/>
      <c r="R794" s="1139" t="s">
        <v>2457</v>
      </c>
      <c r="S794" s="1184">
        <f t="shared" si="24"/>
        <v>0</v>
      </c>
      <c r="T794" s="1181">
        <f>+'Form 2F'!$E56</f>
        <v>0</v>
      </c>
    </row>
    <row r="795" spans="1:22">
      <c r="A795" s="1149" t="s">
        <v>2475</v>
      </c>
      <c r="B795" s="1132"/>
      <c r="C795" s="1132"/>
      <c r="D795" s="1132"/>
      <c r="E795" s="1139"/>
      <c r="F795" s="1139"/>
      <c r="G795" s="1132"/>
      <c r="H795" s="1150"/>
      <c r="I795" s="1134"/>
      <c r="J795" s="1132"/>
      <c r="K795" s="1132"/>
      <c r="L795" s="1134" t="s">
        <v>1638</v>
      </c>
      <c r="M795" s="1134" t="s">
        <v>2471</v>
      </c>
      <c r="N795" s="1100" t="s">
        <v>1624</v>
      </c>
      <c r="O795" s="1132">
        <f>+O791</f>
        <v>0</v>
      </c>
      <c r="P795" s="1136" t="e">
        <f>VLOOKUP($O795,ICP!$A:$B,2,FALSE)</f>
        <v>#N/A</v>
      </c>
      <c r="Q795" s="1139"/>
      <c r="R795" s="1139" t="s">
        <v>2457</v>
      </c>
      <c r="S795" s="1184">
        <f t="shared" si="24"/>
        <v>0</v>
      </c>
      <c r="T795" s="1181">
        <f>+'Form 2F'!$F56</f>
        <v>0</v>
      </c>
    </row>
    <row r="796" spans="1:22" s="1224" customFormat="1">
      <c r="A796" s="1224" t="s">
        <v>2476</v>
      </c>
      <c r="B796" s="1217" t="s">
        <v>2467</v>
      </c>
      <c r="C796" s="1217">
        <v>220805</v>
      </c>
      <c r="D796" s="1217" t="s">
        <v>2448</v>
      </c>
      <c r="E796" s="1218" t="s">
        <v>2455</v>
      </c>
      <c r="F796" s="1218"/>
      <c r="G796" s="1217" t="s">
        <v>2449</v>
      </c>
      <c r="H796" s="1219" t="s">
        <v>2468</v>
      </c>
      <c r="I796" s="1220" t="s">
        <v>2469</v>
      </c>
      <c r="J796" s="1217" t="str">
        <f t="shared" si="25"/>
        <v>No Match</v>
      </c>
      <c r="K796" s="1217" t="s">
        <v>2470</v>
      </c>
      <c r="L796" s="1220" t="s">
        <v>1638</v>
      </c>
      <c r="M796" s="1220" t="s">
        <v>2471</v>
      </c>
      <c r="N796" s="1218" t="s">
        <v>2292</v>
      </c>
      <c r="O796" s="1217">
        <f>+'Form 2F'!$A$57</f>
        <v>0</v>
      </c>
      <c r="P796" s="1221" t="e">
        <f>VLOOKUP($O796,ICP!$A:$B,2,FALSE)</f>
        <v>#N/A</v>
      </c>
      <c r="Q796" s="1218"/>
      <c r="R796" s="1218" t="s">
        <v>2457</v>
      </c>
      <c r="S796" s="1222">
        <f t="shared" si="24"/>
        <v>0</v>
      </c>
      <c r="T796" s="1223">
        <f>+'Form 2F'!$B57</f>
        <v>0</v>
      </c>
      <c r="V796" s="1225"/>
    </row>
    <row r="797" spans="1:22" s="1224" customFormat="1">
      <c r="A797" s="1224" t="s">
        <v>2472</v>
      </c>
      <c r="B797" s="1217"/>
      <c r="C797" s="1217"/>
      <c r="D797" s="1217"/>
      <c r="E797" s="1218"/>
      <c r="F797" s="1218"/>
      <c r="G797" s="1217"/>
      <c r="H797" s="1219"/>
      <c r="I797" s="1220"/>
      <c r="J797" s="1217"/>
      <c r="K797" s="1217"/>
      <c r="L797" s="1220" t="s">
        <v>1638</v>
      </c>
      <c r="M797" s="1220" t="s">
        <v>2471</v>
      </c>
      <c r="N797" s="1218" t="s">
        <v>1620</v>
      </c>
      <c r="O797" s="1217">
        <f>+O796</f>
        <v>0</v>
      </c>
      <c r="P797" s="1221" t="e">
        <f>VLOOKUP($O797,ICP!$A:$B,2,FALSE)</f>
        <v>#N/A</v>
      </c>
      <c r="Q797" s="1218"/>
      <c r="R797" s="1218" t="s">
        <v>2457</v>
      </c>
      <c r="S797" s="1222">
        <f t="shared" si="24"/>
        <v>0</v>
      </c>
      <c r="T797" s="1223">
        <f>+'Form 2F'!$C57</f>
        <v>0</v>
      </c>
      <c r="V797" s="1225"/>
    </row>
    <row r="798" spans="1:22" s="1224" customFormat="1">
      <c r="A798" s="1224" t="s">
        <v>2473</v>
      </c>
      <c r="B798" s="1217"/>
      <c r="C798" s="1217"/>
      <c r="D798" s="1217"/>
      <c r="E798" s="1218"/>
      <c r="F798" s="1218"/>
      <c r="G798" s="1217"/>
      <c r="H798" s="1219"/>
      <c r="I798" s="1220"/>
      <c r="J798" s="1217"/>
      <c r="K798" s="1217"/>
      <c r="L798" s="1220" t="s">
        <v>1638</v>
      </c>
      <c r="M798" s="1220" t="s">
        <v>2471</v>
      </c>
      <c r="N798" s="1218" t="s">
        <v>1636</v>
      </c>
      <c r="O798" s="1217">
        <f>+O796</f>
        <v>0</v>
      </c>
      <c r="P798" s="1221" t="e">
        <f>VLOOKUP($O798,ICP!$A:$B,2,FALSE)</f>
        <v>#N/A</v>
      </c>
      <c r="Q798" s="1218"/>
      <c r="R798" s="1218" t="s">
        <v>2457</v>
      </c>
      <c r="S798" s="1222">
        <f t="shared" si="24"/>
        <v>0</v>
      </c>
      <c r="T798" s="1223">
        <f>+'Form 2F'!$D57</f>
        <v>0</v>
      </c>
      <c r="V798" s="1225"/>
    </row>
    <row r="799" spans="1:22" s="1224" customFormat="1">
      <c r="A799" s="1224" t="s">
        <v>2474</v>
      </c>
      <c r="B799" s="1217"/>
      <c r="C799" s="1217"/>
      <c r="D799" s="1217"/>
      <c r="E799" s="1218"/>
      <c r="F799" s="1218"/>
      <c r="G799" s="1217"/>
      <c r="H799" s="1219"/>
      <c r="I799" s="1220"/>
      <c r="J799" s="1217"/>
      <c r="K799" s="1217"/>
      <c r="L799" s="1220" t="s">
        <v>1638</v>
      </c>
      <c r="M799" s="1220" t="s">
        <v>2471</v>
      </c>
      <c r="N799" s="1218" t="s">
        <v>1621</v>
      </c>
      <c r="O799" s="1217">
        <f>+O796</f>
        <v>0</v>
      </c>
      <c r="P799" s="1221" t="e">
        <f>VLOOKUP($O799,ICP!$A:$B,2,FALSE)</f>
        <v>#N/A</v>
      </c>
      <c r="Q799" s="1218"/>
      <c r="R799" s="1218" t="s">
        <v>2457</v>
      </c>
      <c r="S799" s="1222">
        <f t="shared" si="24"/>
        <v>0</v>
      </c>
      <c r="T799" s="1223">
        <f>+'Form 2F'!$E57</f>
        <v>0</v>
      </c>
      <c r="V799" s="1225"/>
    </row>
    <row r="800" spans="1:22" s="1224" customFormat="1">
      <c r="A800" s="1224" t="s">
        <v>2475</v>
      </c>
      <c r="B800" s="1217"/>
      <c r="C800" s="1217"/>
      <c r="D800" s="1217"/>
      <c r="E800" s="1218"/>
      <c r="F800" s="1218"/>
      <c r="G800" s="1217"/>
      <c r="H800" s="1219"/>
      <c r="I800" s="1220"/>
      <c r="J800" s="1217"/>
      <c r="K800" s="1217"/>
      <c r="L800" s="1220" t="s">
        <v>1638</v>
      </c>
      <c r="M800" s="1220" t="s">
        <v>2471</v>
      </c>
      <c r="N800" s="1218" t="s">
        <v>1624</v>
      </c>
      <c r="O800" s="1217">
        <f>+O796</f>
        <v>0</v>
      </c>
      <c r="P800" s="1221" t="e">
        <f>VLOOKUP($O800,ICP!$A:$B,2,FALSE)</f>
        <v>#N/A</v>
      </c>
      <c r="Q800" s="1218"/>
      <c r="R800" s="1218" t="s">
        <v>2457</v>
      </c>
      <c r="S800" s="1222">
        <f t="shared" si="24"/>
        <v>0</v>
      </c>
      <c r="T800" s="1223">
        <f>+'Form 2F'!$F57</f>
        <v>0</v>
      </c>
      <c r="V800" s="1225"/>
    </row>
    <row r="801" spans="1:20">
      <c r="A801" s="1149" t="s">
        <v>2476</v>
      </c>
      <c r="B801" s="1132" t="s">
        <v>2467</v>
      </c>
      <c r="C801" s="1132">
        <v>220805</v>
      </c>
      <c r="D801" s="1132" t="s">
        <v>2448</v>
      </c>
      <c r="E801" s="1139" t="s">
        <v>2455</v>
      </c>
      <c r="F801" s="1139"/>
      <c r="G801" s="1132" t="s">
        <v>2449</v>
      </c>
      <c r="H801" s="1150" t="s">
        <v>2468</v>
      </c>
      <c r="I801" s="1134" t="s">
        <v>2469</v>
      </c>
      <c r="J801" s="1132" t="str">
        <f t="shared" si="25"/>
        <v>No Match</v>
      </c>
      <c r="K801" s="1132" t="s">
        <v>2470</v>
      </c>
      <c r="L801" s="1134" t="s">
        <v>1638</v>
      </c>
      <c r="M801" s="1134" t="s">
        <v>2471</v>
      </c>
      <c r="N801" s="1100" t="s">
        <v>2292</v>
      </c>
      <c r="O801" s="1132">
        <f>+'Form 2F'!$A$58</f>
        <v>0</v>
      </c>
      <c r="P801" s="1136" t="e">
        <f>VLOOKUP($O801,ICP!$A:$B,2,FALSE)</f>
        <v>#N/A</v>
      </c>
      <c r="Q801" s="1139"/>
      <c r="R801" s="1139" t="s">
        <v>2457</v>
      </c>
      <c r="S801" s="1184">
        <f t="shared" si="24"/>
        <v>0</v>
      </c>
      <c r="T801" s="1181">
        <f>+'Form 2F'!$B58</f>
        <v>0</v>
      </c>
    </row>
    <row r="802" spans="1:20">
      <c r="A802" s="1149" t="s">
        <v>2472</v>
      </c>
      <c r="B802" s="1132"/>
      <c r="C802" s="1132"/>
      <c r="D802" s="1132"/>
      <c r="E802" s="1139"/>
      <c r="F802" s="1139"/>
      <c r="G802" s="1132"/>
      <c r="H802" s="1150"/>
      <c r="I802" s="1134"/>
      <c r="J802" s="1132"/>
      <c r="K802" s="1132"/>
      <c r="L802" s="1134" t="s">
        <v>1638</v>
      </c>
      <c r="M802" s="1134" t="s">
        <v>2471</v>
      </c>
      <c r="N802" s="1100" t="s">
        <v>1620</v>
      </c>
      <c r="O802" s="1132">
        <f>+O801</f>
        <v>0</v>
      </c>
      <c r="P802" s="1136" t="e">
        <f>VLOOKUP($O802,ICP!$A:$B,2,FALSE)</f>
        <v>#N/A</v>
      </c>
      <c r="Q802" s="1139"/>
      <c r="R802" s="1139" t="s">
        <v>2457</v>
      </c>
      <c r="S802" s="1184">
        <f t="shared" si="24"/>
        <v>0</v>
      </c>
      <c r="T802" s="1181">
        <f>+'Form 2F'!$C58</f>
        <v>0</v>
      </c>
    </row>
    <row r="803" spans="1:20">
      <c r="A803" s="1149" t="s">
        <v>2473</v>
      </c>
      <c r="B803" s="1132"/>
      <c r="C803" s="1132"/>
      <c r="D803" s="1132"/>
      <c r="E803" s="1139"/>
      <c r="F803" s="1139"/>
      <c r="G803" s="1132"/>
      <c r="H803" s="1150"/>
      <c r="I803" s="1134"/>
      <c r="J803" s="1132"/>
      <c r="K803" s="1132"/>
      <c r="L803" s="1134" t="s">
        <v>1638</v>
      </c>
      <c r="M803" s="1134" t="s">
        <v>2471</v>
      </c>
      <c r="N803" s="1100" t="s">
        <v>1636</v>
      </c>
      <c r="O803" s="1132">
        <f>+O801</f>
        <v>0</v>
      </c>
      <c r="P803" s="1136" t="e">
        <f>VLOOKUP($O803,ICP!$A:$B,2,FALSE)</f>
        <v>#N/A</v>
      </c>
      <c r="Q803" s="1139"/>
      <c r="R803" s="1139" t="s">
        <v>2457</v>
      </c>
      <c r="S803" s="1184">
        <f t="shared" si="24"/>
        <v>0</v>
      </c>
      <c r="T803" s="1181">
        <f>+'Form 2F'!$D58</f>
        <v>0</v>
      </c>
    </row>
    <row r="804" spans="1:20">
      <c r="A804" s="1149" t="s">
        <v>2474</v>
      </c>
      <c r="B804" s="1132"/>
      <c r="C804" s="1132"/>
      <c r="D804" s="1132"/>
      <c r="E804" s="1139"/>
      <c r="F804" s="1139"/>
      <c r="G804" s="1132"/>
      <c r="H804" s="1150"/>
      <c r="I804" s="1134"/>
      <c r="J804" s="1132"/>
      <c r="K804" s="1132"/>
      <c r="L804" s="1134" t="s">
        <v>1638</v>
      </c>
      <c r="M804" s="1134" t="s">
        <v>2471</v>
      </c>
      <c r="N804" s="1100" t="s">
        <v>1621</v>
      </c>
      <c r="O804" s="1132">
        <f>+O801</f>
        <v>0</v>
      </c>
      <c r="P804" s="1136" t="e">
        <f>VLOOKUP($O804,ICP!$A:$B,2,FALSE)</f>
        <v>#N/A</v>
      </c>
      <c r="Q804" s="1139"/>
      <c r="R804" s="1139" t="s">
        <v>2457</v>
      </c>
      <c r="S804" s="1184">
        <f t="shared" si="24"/>
        <v>0</v>
      </c>
      <c r="T804" s="1181">
        <f>+'Form 2F'!$E58</f>
        <v>0</v>
      </c>
    </row>
    <row r="805" spans="1:20">
      <c r="A805" s="1149" t="s">
        <v>2475</v>
      </c>
      <c r="B805" s="1132"/>
      <c r="C805" s="1132"/>
      <c r="D805" s="1132"/>
      <c r="E805" s="1139"/>
      <c r="F805" s="1139"/>
      <c r="G805" s="1132"/>
      <c r="H805" s="1150"/>
      <c r="I805" s="1134"/>
      <c r="J805" s="1132"/>
      <c r="K805" s="1132"/>
      <c r="L805" s="1134" t="s">
        <v>1638</v>
      </c>
      <c r="M805" s="1134" t="s">
        <v>2471</v>
      </c>
      <c r="N805" s="1100" t="s">
        <v>1624</v>
      </c>
      <c r="O805" s="1132">
        <f>+O801</f>
        <v>0</v>
      </c>
      <c r="P805" s="1136" t="e">
        <f>VLOOKUP($O805,ICP!$A:$B,2,FALSE)</f>
        <v>#N/A</v>
      </c>
      <c r="Q805" s="1139"/>
      <c r="R805" s="1139" t="s">
        <v>2457</v>
      </c>
      <c r="S805" s="1184">
        <f t="shared" si="24"/>
        <v>0</v>
      </c>
      <c r="T805" s="1181">
        <f>+'Form 2F'!$F58</f>
        <v>0</v>
      </c>
    </row>
    <row r="806" spans="1:20">
      <c r="A806" s="1132" t="s">
        <v>2477</v>
      </c>
      <c r="B806" s="1132">
        <v>214510</v>
      </c>
      <c r="C806" s="1132">
        <v>221105</v>
      </c>
      <c r="D806" s="1132" t="s">
        <v>2428</v>
      </c>
      <c r="E806" s="1139">
        <v>200999</v>
      </c>
      <c r="F806" s="1139"/>
      <c r="G806" s="1132" t="s">
        <v>1534</v>
      </c>
      <c r="H806" s="1150">
        <v>209099</v>
      </c>
      <c r="I806" s="1134" t="s">
        <v>2478</v>
      </c>
      <c r="J806" s="1132" t="str">
        <f t="shared" si="25"/>
        <v>No Match</v>
      </c>
      <c r="K806" s="1132" t="s">
        <v>2479</v>
      </c>
      <c r="L806" s="1194">
        <v>209099</v>
      </c>
      <c r="M806" s="1134" t="s">
        <v>1659</v>
      </c>
      <c r="O806" s="1142"/>
      <c r="P806" s="1143"/>
      <c r="Q806" s="1144"/>
      <c r="R806" s="1139" t="s">
        <v>2429</v>
      </c>
      <c r="S806" s="1184">
        <f t="shared" si="24"/>
        <v>0</v>
      </c>
      <c r="T806" s="1181">
        <f>+'Form 2E'!C33</f>
        <v>0</v>
      </c>
    </row>
    <row r="807" spans="1:20">
      <c r="A807" s="1132" t="s">
        <v>2480</v>
      </c>
      <c r="B807" s="1132">
        <v>214410</v>
      </c>
      <c r="C807" s="1132">
        <v>214405</v>
      </c>
      <c r="D807" s="1132" t="s">
        <v>2481</v>
      </c>
      <c r="E807" s="1139">
        <v>200999</v>
      </c>
      <c r="F807" s="1139"/>
      <c r="G807" s="1134" t="s">
        <v>1534</v>
      </c>
      <c r="H807" s="1150">
        <v>200920</v>
      </c>
      <c r="I807" s="1134" t="s">
        <v>1239</v>
      </c>
      <c r="J807" s="1132" t="str">
        <f t="shared" si="25"/>
        <v>No Match</v>
      </c>
      <c r="K807" s="1132">
        <v>7.5</v>
      </c>
      <c r="L807" s="1226">
        <v>200920</v>
      </c>
      <c r="M807" s="1134" t="s">
        <v>1239</v>
      </c>
      <c r="O807" s="1142"/>
      <c r="P807" s="1143"/>
      <c r="Q807" s="1144"/>
      <c r="R807" s="1100" t="s">
        <v>2429</v>
      </c>
      <c r="S807" s="1184">
        <f t="shared" si="24"/>
        <v>-1027688.0000000001</v>
      </c>
      <c r="T807" s="1181">
        <f>+'Form 2E'!C31</f>
        <v>-1027.6880000000001</v>
      </c>
    </row>
    <row r="808" spans="1:20" ht="12.75" customHeight="1">
      <c r="A808" s="1133" t="s">
        <v>2482</v>
      </c>
      <c r="B808" s="1133" t="s">
        <v>2483</v>
      </c>
      <c r="C808" s="1133" t="s">
        <v>2484</v>
      </c>
      <c r="D808" s="1133" t="s">
        <v>2485</v>
      </c>
      <c r="E808" s="1227" t="s">
        <v>2486</v>
      </c>
      <c r="F808" s="1227"/>
      <c r="G808" s="1228" t="s">
        <v>1661</v>
      </c>
      <c r="H808" s="1150" t="s">
        <v>2486</v>
      </c>
      <c r="I808" s="1134" t="s">
        <v>2487</v>
      </c>
      <c r="J808" s="1132" t="str">
        <f>IF(E808=H808,"Ok","No Match")</f>
        <v>Ok</v>
      </c>
      <c r="K808" s="1132" t="s">
        <v>2488</v>
      </c>
      <c r="L808" s="1134" t="s">
        <v>1660</v>
      </c>
      <c r="M808" s="1134" t="s">
        <v>2489</v>
      </c>
      <c r="O808" s="1099">
        <f>+'Form 2E'!A52</f>
        <v>0</v>
      </c>
      <c r="P808" s="1136" t="e">
        <f>VLOOKUP($O808,ICP!$A:$B,2,FALSE)</f>
        <v>#N/A</v>
      </c>
      <c r="R808" s="1100" t="s">
        <v>2490</v>
      </c>
      <c r="S808" s="1184">
        <f t="shared" si="24"/>
        <v>0</v>
      </c>
      <c r="T808" s="1181">
        <f>+'Form 2E'!C52</f>
        <v>0</v>
      </c>
    </row>
    <row r="809" spans="1:20" ht="12.75" customHeight="1">
      <c r="A809" s="1132" t="s">
        <v>2482</v>
      </c>
      <c r="B809" s="1132" t="s">
        <v>2483</v>
      </c>
      <c r="C809" s="1133" t="s">
        <v>2484</v>
      </c>
      <c r="D809" s="1133" t="s">
        <v>2485</v>
      </c>
      <c r="E809" s="1227" t="s">
        <v>2486</v>
      </c>
      <c r="F809" s="1227"/>
      <c r="G809" s="1228" t="s">
        <v>1661</v>
      </c>
      <c r="H809" s="1150" t="s">
        <v>2486</v>
      </c>
      <c r="I809" s="1134" t="s">
        <v>2487</v>
      </c>
      <c r="J809" s="1132" t="str">
        <f t="shared" si="25"/>
        <v>Ok</v>
      </c>
      <c r="K809" s="1132" t="s">
        <v>2488</v>
      </c>
      <c r="L809" s="1134" t="s">
        <v>1660</v>
      </c>
      <c r="M809" s="1134" t="s">
        <v>2489</v>
      </c>
      <c r="O809" s="1099" t="str">
        <f>+'Form 2E'!A53</f>
        <v>AG209_Ontario Electricity Financial Corporation</v>
      </c>
      <c r="P809" s="1136" t="str">
        <f>VLOOKUP($O809,ICP!$A:$B,2,FALSE)</f>
        <v>209</v>
      </c>
      <c r="R809" s="1100" t="s">
        <v>2490</v>
      </c>
      <c r="S809" s="1184">
        <f t="shared" si="24"/>
        <v>0</v>
      </c>
      <c r="T809" s="1181">
        <f>+'Form 2E'!C53</f>
        <v>0</v>
      </c>
    </row>
    <row r="810" spans="1:20" ht="12.75" customHeight="1">
      <c r="A810" s="1132" t="s">
        <v>2482</v>
      </c>
      <c r="B810" s="1132" t="s">
        <v>2483</v>
      </c>
      <c r="C810" s="1133" t="s">
        <v>2484</v>
      </c>
      <c r="D810" s="1133" t="s">
        <v>2485</v>
      </c>
      <c r="E810" s="1227" t="s">
        <v>2486</v>
      </c>
      <c r="F810" s="1227"/>
      <c r="G810" s="1228" t="s">
        <v>1661</v>
      </c>
      <c r="H810" s="1150" t="s">
        <v>2486</v>
      </c>
      <c r="I810" s="1134" t="s">
        <v>2487</v>
      </c>
      <c r="J810" s="1132" t="str">
        <f t="shared" si="25"/>
        <v>Ok</v>
      </c>
      <c r="K810" s="1132" t="s">
        <v>2488</v>
      </c>
      <c r="L810" s="1134" t="s">
        <v>1660</v>
      </c>
      <c r="M810" s="1134" t="s">
        <v>2489</v>
      </c>
      <c r="O810" s="1099">
        <f>+'Form 2E'!A54</f>
        <v>0</v>
      </c>
      <c r="P810" s="1136" t="e">
        <f>VLOOKUP($O810,ICP!$A:$B,2,FALSE)</f>
        <v>#N/A</v>
      </c>
      <c r="R810" s="1100" t="s">
        <v>2490</v>
      </c>
      <c r="S810" s="1184">
        <f t="shared" si="24"/>
        <v>0</v>
      </c>
      <c r="T810" s="1181">
        <f>+'Form 2E'!C54</f>
        <v>0</v>
      </c>
    </row>
    <row r="811" spans="1:20" ht="12.75" customHeight="1">
      <c r="A811" s="1132" t="s">
        <v>2482</v>
      </c>
      <c r="B811" s="1132" t="s">
        <v>2483</v>
      </c>
      <c r="C811" s="1133" t="s">
        <v>2484</v>
      </c>
      <c r="D811" s="1133" t="s">
        <v>2485</v>
      </c>
      <c r="E811" s="1227" t="s">
        <v>2486</v>
      </c>
      <c r="F811" s="1227"/>
      <c r="G811" s="1228" t="s">
        <v>1661</v>
      </c>
      <c r="H811" s="1150" t="s">
        <v>2486</v>
      </c>
      <c r="I811" s="1134" t="s">
        <v>2487</v>
      </c>
      <c r="J811" s="1132" t="str">
        <f t="shared" si="25"/>
        <v>Ok</v>
      </c>
      <c r="K811" s="1132" t="s">
        <v>2488</v>
      </c>
      <c r="L811" s="1134" t="s">
        <v>1660</v>
      </c>
      <c r="M811" s="1134" t="s">
        <v>2489</v>
      </c>
      <c r="O811" s="1099">
        <f>+'Form 2E'!A55</f>
        <v>0</v>
      </c>
      <c r="P811" s="1136" t="e">
        <f>VLOOKUP($O811,ICP!$A:$B,2,FALSE)</f>
        <v>#N/A</v>
      </c>
      <c r="R811" s="1100" t="s">
        <v>2490</v>
      </c>
      <c r="S811" s="1184">
        <f t="shared" si="24"/>
        <v>0</v>
      </c>
      <c r="T811" s="1181">
        <f>+'Form 2E'!C55</f>
        <v>0</v>
      </c>
    </row>
    <row r="812" spans="1:20" ht="12.75" customHeight="1">
      <c r="A812" s="1132" t="s">
        <v>2482</v>
      </c>
      <c r="B812" s="1132" t="s">
        <v>2483</v>
      </c>
      <c r="C812" s="1133" t="s">
        <v>2484</v>
      </c>
      <c r="D812" s="1133" t="s">
        <v>2485</v>
      </c>
      <c r="E812" s="1227" t="s">
        <v>2486</v>
      </c>
      <c r="F812" s="1227"/>
      <c r="G812" s="1228" t="s">
        <v>1661</v>
      </c>
      <c r="H812" s="1150" t="s">
        <v>2486</v>
      </c>
      <c r="I812" s="1134" t="s">
        <v>2487</v>
      </c>
      <c r="J812" s="1132" t="str">
        <f t="shared" si="25"/>
        <v>Ok</v>
      </c>
      <c r="K812" s="1132" t="s">
        <v>2488</v>
      </c>
      <c r="L812" s="1134" t="s">
        <v>1660</v>
      </c>
      <c r="M812" s="1134" t="s">
        <v>2489</v>
      </c>
      <c r="O812" s="1099">
        <f>+'Form 2E'!A56</f>
        <v>0</v>
      </c>
      <c r="P812" s="1136" t="e">
        <f>VLOOKUP($O812,ICP!$A:$B,2,FALSE)</f>
        <v>#N/A</v>
      </c>
      <c r="R812" s="1100" t="s">
        <v>2490</v>
      </c>
      <c r="S812" s="1184">
        <f t="shared" si="24"/>
        <v>0</v>
      </c>
      <c r="T812" s="1181">
        <f>+'Form 2E'!C56</f>
        <v>0</v>
      </c>
    </row>
    <row r="813" spans="1:20" ht="12.75" customHeight="1">
      <c r="A813" s="1132" t="s">
        <v>2482</v>
      </c>
      <c r="B813" s="1132" t="s">
        <v>2483</v>
      </c>
      <c r="C813" s="1133" t="s">
        <v>2484</v>
      </c>
      <c r="D813" s="1133" t="s">
        <v>2485</v>
      </c>
      <c r="E813" s="1227" t="s">
        <v>2486</v>
      </c>
      <c r="F813" s="1227"/>
      <c r="G813" s="1228" t="s">
        <v>1661</v>
      </c>
      <c r="H813" s="1150" t="s">
        <v>2486</v>
      </c>
      <c r="I813" s="1134" t="s">
        <v>2487</v>
      </c>
      <c r="J813" s="1132" t="str">
        <f t="shared" si="25"/>
        <v>Ok</v>
      </c>
      <c r="K813" s="1132" t="s">
        <v>2488</v>
      </c>
      <c r="L813" s="1134" t="s">
        <v>1660</v>
      </c>
      <c r="M813" s="1134" t="s">
        <v>2489</v>
      </c>
      <c r="O813" s="1099">
        <f>+'Form 2E'!A57</f>
        <v>0</v>
      </c>
      <c r="P813" s="1136" t="e">
        <f>VLOOKUP($O813,ICP!$A:$B,2,FALSE)</f>
        <v>#N/A</v>
      </c>
      <c r="R813" s="1100" t="s">
        <v>2490</v>
      </c>
      <c r="S813" s="1184">
        <f t="shared" si="24"/>
        <v>0</v>
      </c>
      <c r="T813" s="1181">
        <f>+'Form 2E'!C57</f>
        <v>0</v>
      </c>
    </row>
    <row r="814" spans="1:20" ht="12.75" customHeight="1">
      <c r="A814" s="1132" t="s">
        <v>2482</v>
      </c>
      <c r="B814" s="1132" t="s">
        <v>2483</v>
      </c>
      <c r="C814" s="1133" t="s">
        <v>2484</v>
      </c>
      <c r="D814" s="1133" t="s">
        <v>2485</v>
      </c>
      <c r="E814" s="1227" t="s">
        <v>2486</v>
      </c>
      <c r="F814" s="1227"/>
      <c r="G814" s="1228" t="s">
        <v>1661</v>
      </c>
      <c r="H814" s="1150" t="s">
        <v>2486</v>
      </c>
      <c r="I814" s="1134" t="s">
        <v>2487</v>
      </c>
      <c r="J814" s="1132" t="str">
        <f t="shared" si="25"/>
        <v>Ok</v>
      </c>
      <c r="K814" s="1132" t="s">
        <v>2488</v>
      </c>
      <c r="L814" s="1134" t="s">
        <v>1660</v>
      </c>
      <c r="M814" s="1134" t="s">
        <v>2489</v>
      </c>
      <c r="O814" s="1099">
        <f>+'Form 2E'!A58</f>
        <v>0</v>
      </c>
      <c r="P814" s="1136" t="e">
        <f>VLOOKUP($O814,ICP!$A:$B,2,FALSE)</f>
        <v>#N/A</v>
      </c>
      <c r="R814" s="1100" t="s">
        <v>2490</v>
      </c>
      <c r="S814" s="1184">
        <f t="shared" si="24"/>
        <v>0</v>
      </c>
      <c r="T814" s="1181">
        <f>+'Form 2E'!C58</f>
        <v>0</v>
      </c>
    </row>
    <row r="815" spans="1:20" ht="12.75" customHeight="1">
      <c r="A815" s="1132" t="s">
        <v>2482</v>
      </c>
      <c r="B815" s="1132" t="s">
        <v>2483</v>
      </c>
      <c r="C815" s="1133" t="s">
        <v>2484</v>
      </c>
      <c r="D815" s="1133" t="s">
        <v>2485</v>
      </c>
      <c r="E815" s="1227" t="s">
        <v>2486</v>
      </c>
      <c r="F815" s="1227"/>
      <c r="G815" s="1228" t="s">
        <v>1661</v>
      </c>
      <c r="H815" s="1150" t="s">
        <v>2486</v>
      </c>
      <c r="I815" s="1134" t="s">
        <v>2487</v>
      </c>
      <c r="J815" s="1132" t="str">
        <f t="shared" si="25"/>
        <v>Ok</v>
      </c>
      <c r="K815" s="1132" t="s">
        <v>2488</v>
      </c>
      <c r="L815" s="1134" t="s">
        <v>1660</v>
      </c>
      <c r="M815" s="1134" t="s">
        <v>2489</v>
      </c>
      <c r="O815" s="1099">
        <f>+'Form 2E'!A59</f>
        <v>0</v>
      </c>
      <c r="P815" s="1136" t="e">
        <f>VLOOKUP($O815,ICP!$A:$B,2,FALSE)</f>
        <v>#N/A</v>
      </c>
      <c r="R815" s="1100" t="s">
        <v>2490</v>
      </c>
      <c r="S815" s="1184">
        <f t="shared" si="24"/>
        <v>0</v>
      </c>
      <c r="T815" s="1181">
        <f>+'Form 2E'!C59</f>
        <v>0</v>
      </c>
    </row>
    <row r="816" spans="1:20" ht="12.75" customHeight="1">
      <c r="A816" s="1132" t="s">
        <v>2482</v>
      </c>
      <c r="B816" s="1132" t="s">
        <v>2483</v>
      </c>
      <c r="C816" s="1133" t="s">
        <v>2484</v>
      </c>
      <c r="D816" s="1133" t="s">
        <v>2485</v>
      </c>
      <c r="E816" s="1227" t="s">
        <v>2486</v>
      </c>
      <c r="F816" s="1227"/>
      <c r="G816" s="1228" t="s">
        <v>1661</v>
      </c>
      <c r="H816" s="1150" t="s">
        <v>2486</v>
      </c>
      <c r="I816" s="1134" t="s">
        <v>2487</v>
      </c>
      <c r="J816" s="1132" t="str">
        <f t="shared" si="25"/>
        <v>Ok</v>
      </c>
      <c r="K816" s="1132" t="s">
        <v>2488</v>
      </c>
      <c r="L816" s="1134" t="s">
        <v>1660</v>
      </c>
      <c r="M816" s="1134" t="s">
        <v>2489</v>
      </c>
      <c r="O816" s="1099">
        <f>+'Form 2E'!A60</f>
        <v>0</v>
      </c>
      <c r="P816" s="1136" t="e">
        <f>VLOOKUP($O816,ICP!$A:$B,2,FALSE)</f>
        <v>#N/A</v>
      </c>
      <c r="R816" s="1100" t="s">
        <v>2490</v>
      </c>
      <c r="S816" s="1184">
        <f t="shared" si="24"/>
        <v>0</v>
      </c>
      <c r="T816" s="1181">
        <f>+'Form 2E'!C60</f>
        <v>0</v>
      </c>
    </row>
    <row r="817" spans="1:20" ht="12.75" customHeight="1">
      <c r="A817" s="1132" t="s">
        <v>2482</v>
      </c>
      <c r="B817" s="1132" t="s">
        <v>2483</v>
      </c>
      <c r="C817" s="1133" t="s">
        <v>2484</v>
      </c>
      <c r="D817" s="1133" t="s">
        <v>2485</v>
      </c>
      <c r="E817" s="1227" t="s">
        <v>2486</v>
      </c>
      <c r="F817" s="1227"/>
      <c r="G817" s="1228" t="s">
        <v>1661</v>
      </c>
      <c r="H817" s="1150" t="s">
        <v>2486</v>
      </c>
      <c r="I817" s="1134" t="s">
        <v>2487</v>
      </c>
      <c r="J817" s="1132" t="str">
        <f t="shared" si="25"/>
        <v>Ok</v>
      </c>
      <c r="K817" s="1132" t="s">
        <v>2488</v>
      </c>
      <c r="L817" s="1134" t="s">
        <v>1660</v>
      </c>
      <c r="M817" s="1134" t="s">
        <v>2489</v>
      </c>
      <c r="O817" s="1099">
        <f>+'Form 2E'!A61</f>
        <v>0</v>
      </c>
      <c r="P817" s="1136" t="e">
        <f>VLOOKUP($O817,ICP!$A:$B,2,FALSE)</f>
        <v>#N/A</v>
      </c>
      <c r="R817" s="1100" t="s">
        <v>2490</v>
      </c>
      <c r="S817" s="1184">
        <f t="shared" si="24"/>
        <v>0</v>
      </c>
      <c r="T817" s="1181">
        <f>+'Form 2E'!C61</f>
        <v>0</v>
      </c>
    </row>
    <row r="818" spans="1:20" ht="12.75" customHeight="1">
      <c r="A818" s="1132" t="s">
        <v>2482</v>
      </c>
      <c r="B818" s="1132" t="s">
        <v>2483</v>
      </c>
      <c r="C818" s="1133" t="s">
        <v>2484</v>
      </c>
      <c r="D818" s="1133" t="s">
        <v>2485</v>
      </c>
      <c r="E818" s="1227" t="s">
        <v>2486</v>
      </c>
      <c r="F818" s="1227"/>
      <c r="G818" s="1228" t="s">
        <v>1661</v>
      </c>
      <c r="H818" s="1150" t="s">
        <v>2486</v>
      </c>
      <c r="I818" s="1134" t="s">
        <v>2487</v>
      </c>
      <c r="J818" s="1132" t="str">
        <f t="shared" si="25"/>
        <v>Ok</v>
      </c>
      <c r="K818" s="1132" t="s">
        <v>2488</v>
      </c>
      <c r="L818" s="1134" t="s">
        <v>1660</v>
      </c>
      <c r="M818" s="1134" t="s">
        <v>2489</v>
      </c>
      <c r="O818" s="1099">
        <f>+'Form 2E'!A62</f>
        <v>0</v>
      </c>
      <c r="P818" s="1136" t="e">
        <f>VLOOKUP($O818,ICP!$A:$B,2,FALSE)</f>
        <v>#N/A</v>
      </c>
      <c r="R818" s="1100" t="s">
        <v>2490</v>
      </c>
      <c r="S818" s="1184">
        <f t="shared" si="24"/>
        <v>0</v>
      </c>
      <c r="T818" s="1181">
        <f>+'Form 2E'!C62</f>
        <v>0</v>
      </c>
    </row>
    <row r="819" spans="1:20" ht="12.75" customHeight="1">
      <c r="A819" s="1132" t="s">
        <v>2482</v>
      </c>
      <c r="B819" s="1132" t="s">
        <v>2483</v>
      </c>
      <c r="C819" s="1133" t="s">
        <v>2484</v>
      </c>
      <c r="D819" s="1133" t="s">
        <v>2485</v>
      </c>
      <c r="E819" s="1227" t="s">
        <v>2486</v>
      </c>
      <c r="F819" s="1227"/>
      <c r="G819" s="1228" t="s">
        <v>1661</v>
      </c>
      <c r="H819" s="1150" t="s">
        <v>2486</v>
      </c>
      <c r="I819" s="1134" t="s">
        <v>2487</v>
      </c>
      <c r="J819" s="1132" t="str">
        <f t="shared" si="25"/>
        <v>Ok</v>
      </c>
      <c r="K819" s="1132" t="s">
        <v>2488</v>
      </c>
      <c r="L819" s="1134" t="s">
        <v>1660</v>
      </c>
      <c r="M819" s="1134" t="s">
        <v>2489</v>
      </c>
      <c r="O819" s="1099">
        <f>+'Form 2E'!A63</f>
        <v>0</v>
      </c>
      <c r="P819" s="1136" t="e">
        <f>VLOOKUP($O819,ICP!$A:$B,2,FALSE)</f>
        <v>#N/A</v>
      </c>
      <c r="R819" s="1100" t="s">
        <v>2490</v>
      </c>
      <c r="S819" s="1184">
        <f t="shared" si="24"/>
        <v>0</v>
      </c>
      <c r="T819" s="1181">
        <f>+'Form 2E'!C63</f>
        <v>0</v>
      </c>
    </row>
    <row r="820" spans="1:20" ht="12.75" customHeight="1">
      <c r="A820" s="1132" t="s">
        <v>2482</v>
      </c>
      <c r="B820" s="1132" t="s">
        <v>2483</v>
      </c>
      <c r="C820" s="1133" t="s">
        <v>2484</v>
      </c>
      <c r="D820" s="1133" t="s">
        <v>2485</v>
      </c>
      <c r="E820" s="1227" t="s">
        <v>2486</v>
      </c>
      <c r="F820" s="1227"/>
      <c r="G820" s="1228" t="s">
        <v>1661</v>
      </c>
      <c r="H820" s="1150" t="s">
        <v>2486</v>
      </c>
      <c r="I820" s="1134" t="s">
        <v>2487</v>
      </c>
      <c r="J820" s="1132" t="str">
        <f t="shared" si="25"/>
        <v>Ok</v>
      </c>
      <c r="K820" s="1132" t="s">
        <v>2488</v>
      </c>
      <c r="L820" s="1134" t="s">
        <v>1660</v>
      </c>
      <c r="M820" s="1134" t="s">
        <v>2489</v>
      </c>
      <c r="O820" s="1099">
        <f>+'Form 2E'!A64</f>
        <v>0</v>
      </c>
      <c r="P820" s="1136" t="e">
        <f>VLOOKUP($O820,ICP!$A:$B,2,FALSE)</f>
        <v>#N/A</v>
      </c>
      <c r="R820" s="1100" t="s">
        <v>2490</v>
      </c>
      <c r="S820" s="1184">
        <f t="shared" si="24"/>
        <v>0</v>
      </c>
      <c r="T820" s="1181">
        <f>+'Form 2E'!C64</f>
        <v>0</v>
      </c>
    </row>
    <row r="821" spans="1:20" ht="12.75" customHeight="1">
      <c r="A821" s="1132" t="s">
        <v>2482</v>
      </c>
      <c r="B821" s="1132" t="s">
        <v>2483</v>
      </c>
      <c r="C821" s="1133" t="s">
        <v>2484</v>
      </c>
      <c r="D821" s="1133" t="s">
        <v>2485</v>
      </c>
      <c r="E821" s="1227" t="s">
        <v>2486</v>
      </c>
      <c r="F821" s="1227"/>
      <c r="G821" s="1228" t="s">
        <v>1661</v>
      </c>
      <c r="H821" s="1150" t="s">
        <v>2486</v>
      </c>
      <c r="I821" s="1134" t="s">
        <v>2487</v>
      </c>
      <c r="J821" s="1132" t="str">
        <f t="shared" si="25"/>
        <v>Ok</v>
      </c>
      <c r="K821" s="1132" t="s">
        <v>2488</v>
      </c>
      <c r="L821" s="1134" t="s">
        <v>1660</v>
      </c>
      <c r="M821" s="1134" t="s">
        <v>2489</v>
      </c>
      <c r="O821" s="1099">
        <f>+'Form 2E'!A65</f>
        <v>0</v>
      </c>
      <c r="P821" s="1136" t="e">
        <f>VLOOKUP($O821,ICP!$A:$B,2,FALSE)</f>
        <v>#N/A</v>
      </c>
      <c r="R821" s="1100" t="s">
        <v>2490</v>
      </c>
      <c r="S821" s="1184">
        <f t="shared" si="24"/>
        <v>0</v>
      </c>
      <c r="T821" s="1181">
        <f>+'Form 2E'!C65</f>
        <v>0</v>
      </c>
    </row>
    <row r="822" spans="1:20" ht="12.75" customHeight="1">
      <c r="A822" s="1132" t="s">
        <v>2482</v>
      </c>
      <c r="B822" s="1132" t="s">
        <v>2483</v>
      </c>
      <c r="C822" s="1133" t="s">
        <v>2484</v>
      </c>
      <c r="D822" s="1133" t="s">
        <v>2485</v>
      </c>
      <c r="E822" s="1227" t="s">
        <v>2486</v>
      </c>
      <c r="F822" s="1227"/>
      <c r="G822" s="1228" t="s">
        <v>1661</v>
      </c>
      <c r="H822" s="1150" t="s">
        <v>2486</v>
      </c>
      <c r="I822" s="1134" t="s">
        <v>2487</v>
      </c>
      <c r="J822" s="1132" t="str">
        <f t="shared" si="25"/>
        <v>Ok</v>
      </c>
      <c r="K822" s="1132" t="s">
        <v>2488</v>
      </c>
      <c r="L822" s="1134" t="s">
        <v>1660</v>
      </c>
      <c r="M822" s="1134" t="s">
        <v>2489</v>
      </c>
      <c r="O822" s="1099">
        <f>+'Form 2E'!A66</f>
        <v>0</v>
      </c>
      <c r="P822" s="1136" t="e">
        <f>VLOOKUP($O822,ICP!$A:$B,2,FALSE)</f>
        <v>#N/A</v>
      </c>
      <c r="R822" s="1100" t="s">
        <v>2490</v>
      </c>
      <c r="S822" s="1184">
        <f t="shared" si="24"/>
        <v>0</v>
      </c>
      <c r="T822" s="1181">
        <f>+'Form 2E'!C66</f>
        <v>0</v>
      </c>
    </row>
    <row r="823" spans="1:20" ht="12.75" customHeight="1">
      <c r="A823" s="1132" t="s">
        <v>2482</v>
      </c>
      <c r="B823" s="1132" t="s">
        <v>2483</v>
      </c>
      <c r="C823" s="1133" t="s">
        <v>2484</v>
      </c>
      <c r="D823" s="1133" t="s">
        <v>2485</v>
      </c>
      <c r="E823" s="1227" t="s">
        <v>2486</v>
      </c>
      <c r="F823" s="1227"/>
      <c r="G823" s="1228" t="s">
        <v>1661</v>
      </c>
      <c r="H823" s="1150" t="s">
        <v>2486</v>
      </c>
      <c r="I823" s="1134" t="s">
        <v>2487</v>
      </c>
      <c r="J823" s="1132" t="str">
        <f t="shared" si="25"/>
        <v>Ok</v>
      </c>
      <c r="K823" s="1132" t="s">
        <v>2488</v>
      </c>
      <c r="L823" s="1134" t="s">
        <v>1660</v>
      </c>
      <c r="M823" s="1134" t="s">
        <v>2489</v>
      </c>
      <c r="O823" s="1099">
        <f>+'Form 2E'!A67</f>
        <v>0</v>
      </c>
      <c r="P823" s="1136" t="e">
        <f>VLOOKUP($O823,ICP!$A:$B,2,FALSE)</f>
        <v>#N/A</v>
      </c>
      <c r="R823" s="1100" t="s">
        <v>2490</v>
      </c>
      <c r="S823" s="1184">
        <f t="shared" si="24"/>
        <v>0</v>
      </c>
      <c r="T823" s="1181">
        <f>+'Form 2E'!C67</f>
        <v>0</v>
      </c>
    </row>
    <row r="824" spans="1:20" ht="12.75" customHeight="1">
      <c r="A824" s="1132" t="s">
        <v>2482</v>
      </c>
      <c r="B824" s="1132" t="s">
        <v>2483</v>
      </c>
      <c r="C824" s="1133" t="s">
        <v>2484</v>
      </c>
      <c r="D824" s="1133" t="s">
        <v>2485</v>
      </c>
      <c r="E824" s="1227" t="s">
        <v>2486</v>
      </c>
      <c r="F824" s="1227"/>
      <c r="G824" s="1228" t="s">
        <v>1661</v>
      </c>
      <c r="H824" s="1150" t="s">
        <v>2486</v>
      </c>
      <c r="I824" s="1134" t="s">
        <v>2487</v>
      </c>
      <c r="J824" s="1132" t="str">
        <f t="shared" si="25"/>
        <v>Ok</v>
      </c>
      <c r="K824" s="1132" t="s">
        <v>2488</v>
      </c>
      <c r="L824" s="1134" t="s">
        <v>1660</v>
      </c>
      <c r="M824" s="1134" t="s">
        <v>2489</v>
      </c>
      <c r="O824" s="1099">
        <f>+'Form 2E'!A68</f>
        <v>0</v>
      </c>
      <c r="P824" s="1136" t="e">
        <f>VLOOKUP($O824,ICP!$A:$B,2,FALSE)</f>
        <v>#N/A</v>
      </c>
      <c r="R824" s="1100" t="s">
        <v>2490</v>
      </c>
      <c r="S824" s="1184">
        <f t="shared" si="24"/>
        <v>0</v>
      </c>
      <c r="T824" s="1181">
        <f>+'Form 2E'!C68</f>
        <v>0</v>
      </c>
    </row>
    <row r="825" spans="1:20" ht="12.75" customHeight="1">
      <c r="A825" s="1132" t="s">
        <v>2482</v>
      </c>
      <c r="B825" s="1132" t="s">
        <v>2483</v>
      </c>
      <c r="C825" s="1133" t="s">
        <v>2484</v>
      </c>
      <c r="D825" s="1133" t="s">
        <v>2485</v>
      </c>
      <c r="E825" s="1227" t="s">
        <v>2486</v>
      </c>
      <c r="F825" s="1227"/>
      <c r="G825" s="1228" t="s">
        <v>1661</v>
      </c>
      <c r="H825" s="1150" t="s">
        <v>2486</v>
      </c>
      <c r="I825" s="1134" t="s">
        <v>2487</v>
      </c>
      <c r="J825" s="1132" t="str">
        <f t="shared" si="25"/>
        <v>Ok</v>
      </c>
      <c r="K825" s="1132" t="s">
        <v>2488</v>
      </c>
      <c r="L825" s="1134" t="s">
        <v>1660</v>
      </c>
      <c r="M825" s="1134" t="s">
        <v>2489</v>
      </c>
      <c r="O825" s="1099">
        <f>+'Form 2E'!A69</f>
        <v>0</v>
      </c>
      <c r="P825" s="1136" t="e">
        <f>VLOOKUP($O825,ICP!$A:$B,2,FALSE)</f>
        <v>#N/A</v>
      </c>
      <c r="R825" s="1100" t="s">
        <v>2490</v>
      </c>
      <c r="S825" s="1184">
        <f t="shared" si="24"/>
        <v>0</v>
      </c>
      <c r="T825" s="1181">
        <f>+'Form 2E'!C69</f>
        <v>0</v>
      </c>
    </row>
    <row r="826" spans="1:20" ht="12.75" customHeight="1">
      <c r="A826" s="1132" t="s">
        <v>2482</v>
      </c>
      <c r="B826" s="1132" t="s">
        <v>2483</v>
      </c>
      <c r="C826" s="1133" t="s">
        <v>2484</v>
      </c>
      <c r="D826" s="1133" t="s">
        <v>2485</v>
      </c>
      <c r="E826" s="1227" t="s">
        <v>2486</v>
      </c>
      <c r="F826" s="1227"/>
      <c r="G826" s="1228" t="s">
        <v>1661</v>
      </c>
      <c r="H826" s="1150" t="s">
        <v>2486</v>
      </c>
      <c r="I826" s="1134" t="s">
        <v>2487</v>
      </c>
      <c r="J826" s="1132" t="str">
        <f t="shared" si="25"/>
        <v>Ok</v>
      </c>
      <c r="K826" s="1132" t="s">
        <v>2488</v>
      </c>
      <c r="L826" s="1134" t="s">
        <v>1660</v>
      </c>
      <c r="M826" s="1134" t="s">
        <v>2489</v>
      </c>
      <c r="O826" s="1099">
        <f>+'Form 2E'!A70</f>
        <v>0</v>
      </c>
      <c r="P826" s="1136" t="e">
        <f>VLOOKUP($O826,ICP!$A:$B,2,FALSE)</f>
        <v>#N/A</v>
      </c>
      <c r="R826" s="1100" t="s">
        <v>2490</v>
      </c>
      <c r="S826" s="1184">
        <f t="shared" si="24"/>
        <v>0</v>
      </c>
      <c r="T826" s="1181">
        <f>+'Form 2E'!C70</f>
        <v>0</v>
      </c>
    </row>
    <row r="827" spans="1:20" ht="12.75" customHeight="1">
      <c r="A827" s="1132" t="s">
        <v>2482</v>
      </c>
      <c r="B827" s="1132" t="s">
        <v>2483</v>
      </c>
      <c r="C827" s="1133" t="s">
        <v>2484</v>
      </c>
      <c r="D827" s="1133" t="s">
        <v>2485</v>
      </c>
      <c r="E827" s="1227" t="s">
        <v>2486</v>
      </c>
      <c r="F827" s="1227"/>
      <c r="G827" s="1228" t="s">
        <v>1661</v>
      </c>
      <c r="H827" s="1150" t="s">
        <v>2486</v>
      </c>
      <c r="I827" s="1134" t="s">
        <v>2487</v>
      </c>
      <c r="J827" s="1132" t="str">
        <f t="shared" si="25"/>
        <v>Ok</v>
      </c>
      <c r="K827" s="1132" t="s">
        <v>2488</v>
      </c>
      <c r="L827" s="1134" t="s">
        <v>1660</v>
      </c>
      <c r="M827" s="1134" t="s">
        <v>2489</v>
      </c>
      <c r="O827" s="1099">
        <f>+'Form 2E'!A71</f>
        <v>0</v>
      </c>
      <c r="P827" s="1136" t="e">
        <f>VLOOKUP($O827,ICP!$A:$B,2,FALSE)</f>
        <v>#N/A</v>
      </c>
      <c r="R827" s="1100" t="s">
        <v>2490</v>
      </c>
      <c r="S827" s="1184">
        <f t="shared" si="24"/>
        <v>0</v>
      </c>
      <c r="T827" s="1181">
        <f>+'Form 2E'!C71</f>
        <v>0</v>
      </c>
    </row>
    <row r="828" spans="1:20">
      <c r="A828" s="1132" t="s">
        <v>2491</v>
      </c>
      <c r="B828" s="1132">
        <v>232205</v>
      </c>
      <c r="C828" s="1132">
        <v>233005</v>
      </c>
      <c r="D828" s="1132" t="s">
        <v>2492</v>
      </c>
      <c r="E828" s="1139">
        <v>201010</v>
      </c>
      <c r="F828" s="1139"/>
      <c r="G828" s="1132" t="s">
        <v>1538</v>
      </c>
      <c r="H828" s="1150">
        <v>201010</v>
      </c>
      <c r="I828" s="1132" t="s">
        <v>1538</v>
      </c>
      <c r="J828" s="1132" t="str">
        <f t="shared" si="25"/>
        <v>Ok</v>
      </c>
      <c r="K828" s="1134"/>
      <c r="L828" s="1226">
        <v>201010</v>
      </c>
      <c r="M828" s="1132" t="s">
        <v>1538</v>
      </c>
      <c r="O828" s="1142"/>
      <c r="P828" s="1143"/>
      <c r="Q828" s="1144"/>
      <c r="R828" s="1139" t="s">
        <v>2429</v>
      </c>
      <c r="S828" s="1184">
        <f t="shared" si="24"/>
        <v>0</v>
      </c>
      <c r="T828" s="1181">
        <f>+'Form 2E'!C36</f>
        <v>0</v>
      </c>
    </row>
    <row r="829" spans="1:20">
      <c r="A829" s="1132" t="s">
        <v>2493</v>
      </c>
      <c r="B829" s="1132" t="s">
        <v>2494</v>
      </c>
      <c r="C829" s="1132">
        <v>233505</v>
      </c>
      <c r="D829" s="1132" t="s">
        <v>2495</v>
      </c>
      <c r="E829" s="1139" t="s">
        <v>2496</v>
      </c>
      <c r="F829" s="1139"/>
      <c r="G829" s="1132" t="s">
        <v>1543</v>
      </c>
      <c r="H829" s="1150" t="s">
        <v>2497</v>
      </c>
      <c r="I829" s="1134" t="s">
        <v>1541</v>
      </c>
      <c r="J829" s="1132" t="str">
        <f t="shared" si="25"/>
        <v>No Match</v>
      </c>
      <c r="K829" s="1134">
        <v>9</v>
      </c>
      <c r="L829" s="1134" t="s">
        <v>1540</v>
      </c>
      <c r="M829" s="1134" t="s">
        <v>2498</v>
      </c>
      <c r="O829" s="1099">
        <f>+'Form 2E'!A52</f>
        <v>0</v>
      </c>
      <c r="P829" s="1136" t="e">
        <f>VLOOKUP($O829,ICP!$A:$B,2,FALSE)</f>
        <v>#N/A</v>
      </c>
      <c r="R829" s="1100" t="s">
        <v>2499</v>
      </c>
      <c r="S829" s="1184">
        <f t="shared" si="24"/>
        <v>0</v>
      </c>
      <c r="T829" s="1181">
        <f>+'Form 2E'!D52</f>
        <v>0</v>
      </c>
    </row>
    <row r="830" spans="1:20">
      <c r="A830" s="1132" t="s">
        <v>2493</v>
      </c>
      <c r="B830" s="1132" t="s">
        <v>2494</v>
      </c>
      <c r="C830" s="1132">
        <v>233505</v>
      </c>
      <c r="D830" s="1132" t="s">
        <v>2495</v>
      </c>
      <c r="E830" s="1139" t="s">
        <v>2496</v>
      </c>
      <c r="F830" s="1139"/>
      <c r="G830" s="1132" t="s">
        <v>1543</v>
      </c>
      <c r="H830" s="1150" t="s">
        <v>2497</v>
      </c>
      <c r="I830" s="1134" t="s">
        <v>1541</v>
      </c>
      <c r="J830" s="1132" t="str">
        <f t="shared" si="25"/>
        <v>No Match</v>
      </c>
      <c r="K830" s="1132">
        <v>9</v>
      </c>
      <c r="L830" s="1134" t="s">
        <v>1540</v>
      </c>
      <c r="M830" s="1134" t="s">
        <v>2498</v>
      </c>
      <c r="O830" s="1099" t="str">
        <f>+'Form 2E'!A53</f>
        <v>AG209_Ontario Electricity Financial Corporation</v>
      </c>
      <c r="P830" s="1136" t="str">
        <f>VLOOKUP($O830,ICP!$A:$B,2,FALSE)</f>
        <v>209</v>
      </c>
      <c r="R830" s="1100" t="s">
        <v>2499</v>
      </c>
      <c r="S830" s="1184">
        <f t="shared" si="24"/>
        <v>120000000</v>
      </c>
      <c r="T830" s="1181">
        <f>+'Form 2E'!D53</f>
        <v>120000</v>
      </c>
    </row>
    <row r="831" spans="1:20">
      <c r="A831" s="1132" t="s">
        <v>2493</v>
      </c>
      <c r="B831" s="1132" t="s">
        <v>2494</v>
      </c>
      <c r="C831" s="1132">
        <v>233505</v>
      </c>
      <c r="D831" s="1132" t="s">
        <v>2495</v>
      </c>
      <c r="E831" s="1139" t="s">
        <v>2496</v>
      </c>
      <c r="F831" s="1139"/>
      <c r="G831" s="1132" t="s">
        <v>1543</v>
      </c>
      <c r="H831" s="1150" t="s">
        <v>2497</v>
      </c>
      <c r="I831" s="1134" t="s">
        <v>1541</v>
      </c>
      <c r="J831" s="1132" t="str">
        <f t="shared" si="25"/>
        <v>No Match</v>
      </c>
      <c r="K831" s="1132">
        <v>9</v>
      </c>
      <c r="L831" s="1134" t="s">
        <v>1540</v>
      </c>
      <c r="M831" s="1134" t="s">
        <v>2498</v>
      </c>
      <c r="O831" s="1099">
        <f>+'Form 2E'!A54</f>
        <v>0</v>
      </c>
      <c r="P831" s="1136" t="e">
        <f>VLOOKUP($O831,ICP!$A:$B,2,FALSE)</f>
        <v>#N/A</v>
      </c>
      <c r="R831" s="1100" t="s">
        <v>2499</v>
      </c>
      <c r="S831" s="1184">
        <f t="shared" si="24"/>
        <v>0</v>
      </c>
      <c r="T831" s="1181">
        <f>+'Form 2E'!D54</f>
        <v>0</v>
      </c>
    </row>
    <row r="832" spans="1:20">
      <c r="A832" s="1132" t="s">
        <v>2493</v>
      </c>
      <c r="B832" s="1132" t="s">
        <v>2494</v>
      </c>
      <c r="C832" s="1132">
        <v>233505</v>
      </c>
      <c r="D832" s="1132" t="s">
        <v>2495</v>
      </c>
      <c r="E832" s="1139" t="s">
        <v>2496</v>
      </c>
      <c r="F832" s="1139"/>
      <c r="G832" s="1132" t="s">
        <v>1543</v>
      </c>
      <c r="H832" s="1150" t="s">
        <v>2497</v>
      </c>
      <c r="I832" s="1134" t="s">
        <v>1541</v>
      </c>
      <c r="J832" s="1132" t="str">
        <f t="shared" si="25"/>
        <v>No Match</v>
      </c>
      <c r="K832" s="1132">
        <v>9</v>
      </c>
      <c r="L832" s="1134" t="s">
        <v>1540</v>
      </c>
      <c r="M832" s="1134" t="s">
        <v>2498</v>
      </c>
      <c r="O832" s="1099">
        <f>+'Form 2E'!A55</f>
        <v>0</v>
      </c>
      <c r="P832" s="1136" t="e">
        <f>VLOOKUP($O832,ICP!$A:$B,2,FALSE)</f>
        <v>#N/A</v>
      </c>
      <c r="R832" s="1100" t="s">
        <v>2499</v>
      </c>
      <c r="S832" s="1184">
        <f t="shared" si="24"/>
        <v>0</v>
      </c>
      <c r="T832" s="1181">
        <f>+'Form 2E'!D55</f>
        <v>0</v>
      </c>
    </row>
    <row r="833" spans="1:20">
      <c r="A833" s="1132" t="s">
        <v>2493</v>
      </c>
      <c r="B833" s="1132" t="s">
        <v>2494</v>
      </c>
      <c r="C833" s="1132">
        <v>233505</v>
      </c>
      <c r="D833" s="1132" t="s">
        <v>2495</v>
      </c>
      <c r="E833" s="1139" t="s">
        <v>2496</v>
      </c>
      <c r="F833" s="1139"/>
      <c r="G833" s="1132" t="s">
        <v>1543</v>
      </c>
      <c r="H833" s="1150" t="s">
        <v>2497</v>
      </c>
      <c r="I833" s="1134" t="s">
        <v>1541</v>
      </c>
      <c r="J833" s="1132" t="str">
        <f t="shared" si="25"/>
        <v>No Match</v>
      </c>
      <c r="K833" s="1132">
        <v>9</v>
      </c>
      <c r="L833" s="1134" t="s">
        <v>1540</v>
      </c>
      <c r="M833" s="1134" t="s">
        <v>2498</v>
      </c>
      <c r="O833" s="1099">
        <f>+'Form 2E'!A56</f>
        <v>0</v>
      </c>
      <c r="P833" s="1136" t="e">
        <f>VLOOKUP($O833,ICP!$A:$B,2,FALSE)</f>
        <v>#N/A</v>
      </c>
      <c r="R833" s="1100" t="s">
        <v>2499</v>
      </c>
      <c r="S833" s="1184">
        <f t="shared" si="24"/>
        <v>0</v>
      </c>
      <c r="T833" s="1181">
        <f>+'Form 2E'!D56</f>
        <v>0</v>
      </c>
    </row>
    <row r="834" spans="1:20">
      <c r="A834" s="1132" t="s">
        <v>2493</v>
      </c>
      <c r="B834" s="1132" t="s">
        <v>2494</v>
      </c>
      <c r="C834" s="1132">
        <v>233505</v>
      </c>
      <c r="D834" s="1132" t="s">
        <v>2495</v>
      </c>
      <c r="E834" s="1139" t="s">
        <v>2496</v>
      </c>
      <c r="F834" s="1139"/>
      <c r="G834" s="1132" t="s">
        <v>1543</v>
      </c>
      <c r="H834" s="1150" t="s">
        <v>2497</v>
      </c>
      <c r="I834" s="1134" t="s">
        <v>1541</v>
      </c>
      <c r="J834" s="1132" t="str">
        <f t="shared" si="25"/>
        <v>No Match</v>
      </c>
      <c r="K834" s="1132">
        <v>9</v>
      </c>
      <c r="L834" s="1134" t="s">
        <v>1540</v>
      </c>
      <c r="M834" s="1134" t="s">
        <v>2498</v>
      </c>
      <c r="O834" s="1099">
        <f>+'Form 2E'!A57</f>
        <v>0</v>
      </c>
      <c r="P834" s="1136" t="e">
        <f>VLOOKUP($O834,ICP!$A:$B,2,FALSE)</f>
        <v>#N/A</v>
      </c>
      <c r="R834" s="1100" t="s">
        <v>2499</v>
      </c>
      <c r="S834" s="1184">
        <f t="shared" si="24"/>
        <v>0</v>
      </c>
      <c r="T834" s="1181">
        <f>+'Form 2E'!D57</f>
        <v>0</v>
      </c>
    </row>
    <row r="835" spans="1:20">
      <c r="A835" s="1132" t="s">
        <v>2493</v>
      </c>
      <c r="B835" s="1132" t="s">
        <v>2494</v>
      </c>
      <c r="C835" s="1132">
        <v>233505</v>
      </c>
      <c r="D835" s="1132" t="s">
        <v>2495</v>
      </c>
      <c r="E835" s="1139" t="s">
        <v>2496</v>
      </c>
      <c r="F835" s="1139"/>
      <c r="G835" s="1132" t="s">
        <v>1543</v>
      </c>
      <c r="H835" s="1150" t="s">
        <v>2497</v>
      </c>
      <c r="I835" s="1134" t="s">
        <v>1541</v>
      </c>
      <c r="J835" s="1132" t="str">
        <f t="shared" si="25"/>
        <v>No Match</v>
      </c>
      <c r="K835" s="1132">
        <v>9</v>
      </c>
      <c r="L835" s="1134" t="s">
        <v>1540</v>
      </c>
      <c r="M835" s="1134" t="s">
        <v>2498</v>
      </c>
      <c r="O835" s="1099">
        <f>+'Form 2E'!A58</f>
        <v>0</v>
      </c>
      <c r="P835" s="1136" t="e">
        <f>VLOOKUP($O835,ICP!$A:$B,2,FALSE)</f>
        <v>#N/A</v>
      </c>
      <c r="R835" s="1100" t="s">
        <v>2499</v>
      </c>
      <c r="S835" s="1184">
        <f t="shared" si="24"/>
        <v>0</v>
      </c>
      <c r="T835" s="1181">
        <f>+'Form 2E'!D58</f>
        <v>0</v>
      </c>
    </row>
    <row r="836" spans="1:20">
      <c r="A836" s="1132" t="s">
        <v>2493</v>
      </c>
      <c r="B836" s="1132" t="s">
        <v>2494</v>
      </c>
      <c r="C836" s="1132">
        <v>233505</v>
      </c>
      <c r="D836" s="1132" t="s">
        <v>2495</v>
      </c>
      <c r="E836" s="1139" t="s">
        <v>2496</v>
      </c>
      <c r="F836" s="1139"/>
      <c r="G836" s="1132" t="s">
        <v>1543</v>
      </c>
      <c r="H836" s="1150" t="s">
        <v>2497</v>
      </c>
      <c r="I836" s="1134" t="s">
        <v>1541</v>
      </c>
      <c r="J836" s="1132" t="str">
        <f t="shared" si="25"/>
        <v>No Match</v>
      </c>
      <c r="K836" s="1132">
        <v>9</v>
      </c>
      <c r="L836" s="1134" t="s">
        <v>1540</v>
      </c>
      <c r="M836" s="1134" t="s">
        <v>2498</v>
      </c>
      <c r="O836" s="1099">
        <f>+'Form 2E'!A59</f>
        <v>0</v>
      </c>
      <c r="P836" s="1136" t="e">
        <f>VLOOKUP($O836,ICP!$A:$B,2,FALSE)</f>
        <v>#N/A</v>
      </c>
      <c r="R836" s="1100" t="s">
        <v>2499</v>
      </c>
      <c r="S836" s="1184">
        <f t="shared" si="24"/>
        <v>0</v>
      </c>
      <c r="T836" s="1181">
        <f>+'Form 2E'!D59</f>
        <v>0</v>
      </c>
    </row>
    <row r="837" spans="1:20">
      <c r="A837" s="1132" t="s">
        <v>2493</v>
      </c>
      <c r="B837" s="1132" t="s">
        <v>2494</v>
      </c>
      <c r="C837" s="1132">
        <v>233505</v>
      </c>
      <c r="D837" s="1132" t="s">
        <v>2495</v>
      </c>
      <c r="E837" s="1139" t="s">
        <v>2496</v>
      </c>
      <c r="F837" s="1139"/>
      <c r="G837" s="1132" t="s">
        <v>1543</v>
      </c>
      <c r="H837" s="1150" t="s">
        <v>2497</v>
      </c>
      <c r="I837" s="1134" t="s">
        <v>1541</v>
      </c>
      <c r="J837" s="1132" t="str">
        <f t="shared" si="25"/>
        <v>No Match</v>
      </c>
      <c r="K837" s="1132">
        <v>9</v>
      </c>
      <c r="L837" s="1134" t="s">
        <v>1540</v>
      </c>
      <c r="M837" s="1134" t="s">
        <v>2498</v>
      </c>
      <c r="O837" s="1099">
        <f>+'Form 2E'!A60</f>
        <v>0</v>
      </c>
      <c r="P837" s="1136" t="e">
        <f>VLOOKUP($O837,ICP!$A:$B,2,FALSE)</f>
        <v>#N/A</v>
      </c>
      <c r="R837" s="1100" t="s">
        <v>2499</v>
      </c>
      <c r="S837" s="1184">
        <f t="shared" si="24"/>
        <v>0</v>
      </c>
      <c r="T837" s="1181">
        <f>+'Form 2E'!D60</f>
        <v>0</v>
      </c>
    </row>
    <row r="838" spans="1:20">
      <c r="A838" s="1132" t="s">
        <v>2493</v>
      </c>
      <c r="B838" s="1132" t="s">
        <v>2494</v>
      </c>
      <c r="C838" s="1132">
        <v>233505</v>
      </c>
      <c r="D838" s="1132" t="s">
        <v>2495</v>
      </c>
      <c r="E838" s="1139" t="s">
        <v>2496</v>
      </c>
      <c r="F838" s="1139"/>
      <c r="G838" s="1132" t="s">
        <v>1543</v>
      </c>
      <c r="H838" s="1150" t="s">
        <v>2497</v>
      </c>
      <c r="I838" s="1134" t="s">
        <v>1541</v>
      </c>
      <c r="J838" s="1132" t="str">
        <f t="shared" si="25"/>
        <v>No Match</v>
      </c>
      <c r="K838" s="1132">
        <v>9</v>
      </c>
      <c r="L838" s="1134" t="s">
        <v>1540</v>
      </c>
      <c r="M838" s="1134" t="s">
        <v>2498</v>
      </c>
      <c r="O838" s="1099">
        <f>+'Form 2E'!A61</f>
        <v>0</v>
      </c>
      <c r="P838" s="1136" t="e">
        <f>VLOOKUP($O838,ICP!$A:$B,2,FALSE)</f>
        <v>#N/A</v>
      </c>
      <c r="R838" s="1100" t="s">
        <v>2499</v>
      </c>
      <c r="S838" s="1184">
        <f t="shared" si="24"/>
        <v>0</v>
      </c>
      <c r="T838" s="1181">
        <f>+'Form 2E'!D61</f>
        <v>0</v>
      </c>
    </row>
    <row r="839" spans="1:20">
      <c r="A839" s="1132" t="s">
        <v>2493</v>
      </c>
      <c r="B839" s="1132" t="s">
        <v>2494</v>
      </c>
      <c r="C839" s="1132">
        <v>233505</v>
      </c>
      <c r="D839" s="1132" t="s">
        <v>2495</v>
      </c>
      <c r="E839" s="1139" t="s">
        <v>2496</v>
      </c>
      <c r="F839" s="1139"/>
      <c r="G839" s="1132" t="s">
        <v>1543</v>
      </c>
      <c r="H839" s="1150" t="s">
        <v>2497</v>
      </c>
      <c r="I839" s="1134" t="s">
        <v>1541</v>
      </c>
      <c r="J839" s="1132" t="str">
        <f t="shared" si="25"/>
        <v>No Match</v>
      </c>
      <c r="K839" s="1132">
        <v>9</v>
      </c>
      <c r="L839" s="1134" t="s">
        <v>1540</v>
      </c>
      <c r="M839" s="1134" t="s">
        <v>2498</v>
      </c>
      <c r="O839" s="1099">
        <f>+'Form 2E'!A62</f>
        <v>0</v>
      </c>
      <c r="P839" s="1136" t="e">
        <f>VLOOKUP($O839,ICP!$A:$B,2,FALSE)</f>
        <v>#N/A</v>
      </c>
      <c r="R839" s="1100" t="s">
        <v>2499</v>
      </c>
      <c r="S839" s="1184">
        <f t="shared" si="24"/>
        <v>0</v>
      </c>
      <c r="T839" s="1181">
        <f>+'Form 2E'!D62</f>
        <v>0</v>
      </c>
    </row>
    <row r="840" spans="1:20">
      <c r="A840" s="1132" t="s">
        <v>2493</v>
      </c>
      <c r="B840" s="1132" t="s">
        <v>2494</v>
      </c>
      <c r="C840" s="1132">
        <v>233505</v>
      </c>
      <c r="D840" s="1132" t="s">
        <v>2495</v>
      </c>
      <c r="E840" s="1139" t="s">
        <v>2496</v>
      </c>
      <c r="F840" s="1139"/>
      <c r="G840" s="1132" t="s">
        <v>1543</v>
      </c>
      <c r="H840" s="1150" t="s">
        <v>2497</v>
      </c>
      <c r="I840" s="1134" t="s">
        <v>1541</v>
      </c>
      <c r="J840" s="1132" t="str">
        <f t="shared" si="25"/>
        <v>No Match</v>
      </c>
      <c r="K840" s="1132">
        <v>9</v>
      </c>
      <c r="L840" s="1134" t="s">
        <v>1540</v>
      </c>
      <c r="M840" s="1134" t="s">
        <v>2498</v>
      </c>
      <c r="O840" s="1099">
        <f>+'Form 2E'!A63</f>
        <v>0</v>
      </c>
      <c r="P840" s="1136" t="e">
        <f>VLOOKUP($O840,ICP!$A:$B,2,FALSE)</f>
        <v>#N/A</v>
      </c>
      <c r="R840" s="1100" t="s">
        <v>2499</v>
      </c>
      <c r="S840" s="1184">
        <f t="shared" si="24"/>
        <v>0</v>
      </c>
      <c r="T840" s="1181">
        <f>+'Form 2E'!D63</f>
        <v>0</v>
      </c>
    </row>
    <row r="841" spans="1:20">
      <c r="A841" s="1132" t="s">
        <v>2493</v>
      </c>
      <c r="B841" s="1132" t="s">
        <v>2494</v>
      </c>
      <c r="C841" s="1132">
        <v>233505</v>
      </c>
      <c r="D841" s="1132" t="s">
        <v>2495</v>
      </c>
      <c r="E841" s="1139" t="s">
        <v>2496</v>
      </c>
      <c r="F841" s="1139"/>
      <c r="G841" s="1132" t="s">
        <v>1543</v>
      </c>
      <c r="H841" s="1150" t="s">
        <v>2497</v>
      </c>
      <c r="I841" s="1134" t="s">
        <v>1541</v>
      </c>
      <c r="J841" s="1132" t="str">
        <f t="shared" si="25"/>
        <v>No Match</v>
      </c>
      <c r="K841" s="1132">
        <v>9</v>
      </c>
      <c r="L841" s="1134" t="s">
        <v>1540</v>
      </c>
      <c r="M841" s="1134" t="s">
        <v>2498</v>
      </c>
      <c r="O841" s="1099">
        <f>+'Form 2E'!A64</f>
        <v>0</v>
      </c>
      <c r="P841" s="1136" t="e">
        <f>VLOOKUP($O841,ICP!$A:$B,2,FALSE)</f>
        <v>#N/A</v>
      </c>
      <c r="R841" s="1100" t="s">
        <v>2499</v>
      </c>
      <c r="S841" s="1184">
        <f t="shared" si="24"/>
        <v>0</v>
      </c>
      <c r="T841" s="1181">
        <f>+'Form 2E'!D64</f>
        <v>0</v>
      </c>
    </row>
    <row r="842" spans="1:20">
      <c r="A842" s="1132" t="s">
        <v>2493</v>
      </c>
      <c r="B842" s="1132" t="s">
        <v>2494</v>
      </c>
      <c r="C842" s="1132">
        <v>233505</v>
      </c>
      <c r="D842" s="1132" t="s">
        <v>2495</v>
      </c>
      <c r="E842" s="1139" t="s">
        <v>2496</v>
      </c>
      <c r="F842" s="1139"/>
      <c r="G842" s="1132" t="s">
        <v>1543</v>
      </c>
      <c r="H842" s="1150" t="s">
        <v>2497</v>
      </c>
      <c r="I842" s="1134" t="s">
        <v>1541</v>
      </c>
      <c r="J842" s="1132" t="str">
        <f t="shared" si="25"/>
        <v>No Match</v>
      </c>
      <c r="K842" s="1132">
        <v>9</v>
      </c>
      <c r="L842" s="1134" t="s">
        <v>1540</v>
      </c>
      <c r="M842" s="1134" t="s">
        <v>2498</v>
      </c>
      <c r="O842" s="1099">
        <f>+'Form 2E'!A65</f>
        <v>0</v>
      </c>
      <c r="P842" s="1136" t="e">
        <f>VLOOKUP($O842,ICP!$A:$B,2,FALSE)</f>
        <v>#N/A</v>
      </c>
      <c r="R842" s="1100" t="s">
        <v>2499</v>
      </c>
      <c r="S842" s="1184">
        <f t="shared" ref="S842:S897" si="26">+T842*$S$1</f>
        <v>0</v>
      </c>
      <c r="T842" s="1181">
        <f>+'Form 2E'!D65</f>
        <v>0</v>
      </c>
    </row>
    <row r="843" spans="1:20">
      <c r="A843" s="1132" t="s">
        <v>2493</v>
      </c>
      <c r="B843" s="1132" t="s">
        <v>2494</v>
      </c>
      <c r="C843" s="1132">
        <v>233505</v>
      </c>
      <c r="D843" s="1132" t="s">
        <v>2495</v>
      </c>
      <c r="E843" s="1139" t="s">
        <v>2496</v>
      </c>
      <c r="F843" s="1139"/>
      <c r="G843" s="1132" t="s">
        <v>1543</v>
      </c>
      <c r="H843" s="1150" t="s">
        <v>2497</v>
      </c>
      <c r="I843" s="1134" t="s">
        <v>1541</v>
      </c>
      <c r="J843" s="1132" t="str">
        <f t="shared" si="25"/>
        <v>No Match</v>
      </c>
      <c r="K843" s="1132">
        <v>9</v>
      </c>
      <c r="L843" s="1134" t="s">
        <v>1540</v>
      </c>
      <c r="M843" s="1134" t="s">
        <v>2498</v>
      </c>
      <c r="O843" s="1099">
        <f>+'Form 2E'!A66</f>
        <v>0</v>
      </c>
      <c r="P843" s="1136" t="e">
        <f>VLOOKUP($O843,ICP!$A:$B,2,FALSE)</f>
        <v>#N/A</v>
      </c>
      <c r="R843" s="1100" t="s">
        <v>2499</v>
      </c>
      <c r="S843" s="1184">
        <f t="shared" si="26"/>
        <v>0</v>
      </c>
      <c r="T843" s="1181">
        <f>+'Form 2E'!D66</f>
        <v>0</v>
      </c>
    </row>
    <row r="844" spans="1:20">
      <c r="A844" s="1132" t="s">
        <v>2493</v>
      </c>
      <c r="B844" s="1132" t="s">
        <v>2494</v>
      </c>
      <c r="C844" s="1132">
        <v>233505</v>
      </c>
      <c r="D844" s="1132" t="s">
        <v>2495</v>
      </c>
      <c r="E844" s="1139" t="s">
        <v>2496</v>
      </c>
      <c r="F844" s="1139"/>
      <c r="G844" s="1132" t="s">
        <v>1543</v>
      </c>
      <c r="H844" s="1150" t="s">
        <v>2497</v>
      </c>
      <c r="I844" s="1134" t="s">
        <v>1541</v>
      </c>
      <c r="J844" s="1132" t="str">
        <f t="shared" si="25"/>
        <v>No Match</v>
      </c>
      <c r="K844" s="1132">
        <v>9</v>
      </c>
      <c r="L844" s="1134" t="s">
        <v>1540</v>
      </c>
      <c r="M844" s="1134" t="s">
        <v>2498</v>
      </c>
      <c r="O844" s="1099">
        <f>+'Form 2E'!A67</f>
        <v>0</v>
      </c>
      <c r="P844" s="1136" t="e">
        <f>VLOOKUP($O844,ICP!$A:$B,2,FALSE)</f>
        <v>#N/A</v>
      </c>
      <c r="R844" s="1100" t="s">
        <v>2499</v>
      </c>
      <c r="S844" s="1184">
        <f t="shared" si="26"/>
        <v>0</v>
      </c>
      <c r="T844" s="1181">
        <f>+'Form 2E'!D67</f>
        <v>0</v>
      </c>
    </row>
    <row r="845" spans="1:20">
      <c r="A845" s="1132" t="s">
        <v>2493</v>
      </c>
      <c r="B845" s="1132" t="s">
        <v>2494</v>
      </c>
      <c r="C845" s="1132">
        <v>233505</v>
      </c>
      <c r="D845" s="1132" t="s">
        <v>2495</v>
      </c>
      <c r="E845" s="1139" t="s">
        <v>2496</v>
      </c>
      <c r="F845" s="1139"/>
      <c r="G845" s="1132" t="s">
        <v>1543</v>
      </c>
      <c r="H845" s="1150" t="s">
        <v>2497</v>
      </c>
      <c r="I845" s="1134" t="s">
        <v>1541</v>
      </c>
      <c r="J845" s="1132" t="str">
        <f t="shared" si="25"/>
        <v>No Match</v>
      </c>
      <c r="K845" s="1132">
        <v>9</v>
      </c>
      <c r="L845" s="1134" t="s">
        <v>1540</v>
      </c>
      <c r="M845" s="1134" t="s">
        <v>2498</v>
      </c>
      <c r="O845" s="1099">
        <f>+'Form 2E'!A68</f>
        <v>0</v>
      </c>
      <c r="P845" s="1136" t="e">
        <f>VLOOKUP($O845,ICP!$A:$B,2,FALSE)</f>
        <v>#N/A</v>
      </c>
      <c r="R845" s="1100" t="s">
        <v>2499</v>
      </c>
      <c r="S845" s="1184">
        <f t="shared" si="26"/>
        <v>0</v>
      </c>
      <c r="T845" s="1181">
        <f>+'Form 2E'!D68</f>
        <v>0</v>
      </c>
    </row>
    <row r="846" spans="1:20">
      <c r="A846" s="1132" t="s">
        <v>2493</v>
      </c>
      <c r="B846" s="1132" t="s">
        <v>2494</v>
      </c>
      <c r="C846" s="1132">
        <v>233505</v>
      </c>
      <c r="D846" s="1132" t="s">
        <v>2495</v>
      </c>
      <c r="E846" s="1139" t="s">
        <v>2496</v>
      </c>
      <c r="F846" s="1139"/>
      <c r="G846" s="1132" t="s">
        <v>1543</v>
      </c>
      <c r="H846" s="1150" t="s">
        <v>2497</v>
      </c>
      <c r="I846" s="1134" t="s">
        <v>1541</v>
      </c>
      <c r="J846" s="1132" t="str">
        <f t="shared" si="25"/>
        <v>No Match</v>
      </c>
      <c r="K846" s="1132">
        <v>9</v>
      </c>
      <c r="L846" s="1134" t="s">
        <v>1540</v>
      </c>
      <c r="M846" s="1134" t="s">
        <v>2498</v>
      </c>
      <c r="O846" s="1099">
        <f>+'Form 2E'!A69</f>
        <v>0</v>
      </c>
      <c r="P846" s="1136" t="e">
        <f>VLOOKUP($O846,ICP!$A:$B,2,FALSE)</f>
        <v>#N/A</v>
      </c>
      <c r="R846" s="1100" t="s">
        <v>2499</v>
      </c>
      <c r="S846" s="1184">
        <f t="shared" si="26"/>
        <v>0</v>
      </c>
      <c r="T846" s="1181">
        <f>+'Form 2E'!D69</f>
        <v>0</v>
      </c>
    </row>
    <row r="847" spans="1:20">
      <c r="A847" s="1132" t="s">
        <v>2493</v>
      </c>
      <c r="B847" s="1132" t="s">
        <v>2494</v>
      </c>
      <c r="C847" s="1132">
        <v>233505</v>
      </c>
      <c r="D847" s="1132" t="s">
        <v>2495</v>
      </c>
      <c r="E847" s="1139" t="s">
        <v>2496</v>
      </c>
      <c r="F847" s="1139"/>
      <c r="G847" s="1132" t="s">
        <v>1543</v>
      </c>
      <c r="H847" s="1150" t="s">
        <v>2497</v>
      </c>
      <c r="I847" s="1134" t="s">
        <v>1541</v>
      </c>
      <c r="J847" s="1132" t="str">
        <f t="shared" si="25"/>
        <v>No Match</v>
      </c>
      <c r="K847" s="1132">
        <v>9</v>
      </c>
      <c r="L847" s="1134" t="s">
        <v>1540</v>
      </c>
      <c r="M847" s="1134" t="s">
        <v>2498</v>
      </c>
      <c r="O847" s="1099">
        <f>+'Form 2E'!A70</f>
        <v>0</v>
      </c>
      <c r="P847" s="1136" t="e">
        <f>VLOOKUP($O847,ICP!$A:$B,2,FALSE)</f>
        <v>#N/A</v>
      </c>
      <c r="R847" s="1100" t="s">
        <v>2499</v>
      </c>
      <c r="S847" s="1184">
        <f t="shared" si="26"/>
        <v>0</v>
      </c>
      <c r="T847" s="1181">
        <f>+'Form 2E'!D70</f>
        <v>0</v>
      </c>
    </row>
    <row r="848" spans="1:20">
      <c r="A848" s="1132" t="s">
        <v>2493</v>
      </c>
      <c r="B848" s="1132" t="s">
        <v>2494</v>
      </c>
      <c r="C848" s="1132">
        <v>233505</v>
      </c>
      <c r="D848" s="1132" t="s">
        <v>2495</v>
      </c>
      <c r="E848" s="1139" t="s">
        <v>2496</v>
      </c>
      <c r="F848" s="1139"/>
      <c r="G848" s="1132" t="s">
        <v>1543</v>
      </c>
      <c r="H848" s="1150" t="s">
        <v>2497</v>
      </c>
      <c r="I848" s="1134" t="s">
        <v>1541</v>
      </c>
      <c r="J848" s="1132" t="str">
        <f t="shared" si="25"/>
        <v>No Match</v>
      </c>
      <c r="K848" s="1132">
        <v>9</v>
      </c>
      <c r="L848" s="1134" t="s">
        <v>1540</v>
      </c>
      <c r="M848" s="1134" t="s">
        <v>2498</v>
      </c>
      <c r="O848" s="1099">
        <f>+'Form 2E'!A71</f>
        <v>0</v>
      </c>
      <c r="P848" s="1136" t="e">
        <f>VLOOKUP($O848,ICP!$A:$B,2,FALSE)</f>
        <v>#N/A</v>
      </c>
      <c r="R848" s="1100" t="s">
        <v>2499</v>
      </c>
      <c r="S848" s="1184">
        <f t="shared" si="26"/>
        <v>0</v>
      </c>
      <c r="T848" s="1181">
        <f>+'Form 2E'!D71</f>
        <v>0</v>
      </c>
    </row>
    <row r="849" spans="1:20" s="1149" customFormat="1">
      <c r="A849" s="1132" t="s">
        <v>2227</v>
      </c>
      <c r="B849" s="1132">
        <v>232205</v>
      </c>
      <c r="C849" s="1132">
        <v>242745</v>
      </c>
      <c r="D849" s="1132" t="s">
        <v>2500</v>
      </c>
      <c r="E849" s="1139">
        <v>209055</v>
      </c>
      <c r="F849" s="1139"/>
      <c r="G849" s="1132" t="s">
        <v>1669</v>
      </c>
      <c r="H849" s="1150">
        <v>209055</v>
      </c>
      <c r="I849" s="1132" t="s">
        <v>1669</v>
      </c>
      <c r="J849" s="1132" t="str">
        <f t="shared" ref="J849:J890" si="27">IF(E849=H849,"Ok","No Match")</f>
        <v>Ok</v>
      </c>
      <c r="K849" s="1132"/>
      <c r="L849" s="1226">
        <v>209055</v>
      </c>
      <c r="M849" s="1132" t="s">
        <v>1669</v>
      </c>
      <c r="N849" s="1139"/>
      <c r="O849" s="1142"/>
      <c r="P849" s="1143"/>
      <c r="Q849" s="1144"/>
      <c r="R849" s="1139" t="s">
        <v>2429</v>
      </c>
      <c r="S849" s="1184">
        <f t="shared" si="26"/>
        <v>0</v>
      </c>
      <c r="T849" s="1181">
        <f>+'Form 2E'!C39</f>
        <v>0</v>
      </c>
    </row>
    <row r="850" spans="1:20" s="1149" customFormat="1">
      <c r="A850" s="1132" t="s">
        <v>2501</v>
      </c>
      <c r="B850" s="1132"/>
      <c r="C850" s="1132">
        <v>242745</v>
      </c>
      <c r="D850" s="1132" t="s">
        <v>2500</v>
      </c>
      <c r="E850" s="1139" t="s">
        <v>2502</v>
      </c>
      <c r="F850" s="1139"/>
      <c r="G850" s="1132" t="s">
        <v>2503</v>
      </c>
      <c r="H850" s="1150" t="s">
        <v>2502</v>
      </c>
      <c r="I850" s="1132" t="s">
        <v>2503</v>
      </c>
      <c r="J850" s="1132" t="str">
        <f t="shared" si="27"/>
        <v>Ok</v>
      </c>
      <c r="K850" s="1132"/>
      <c r="L850" s="1134" t="s">
        <v>1670</v>
      </c>
      <c r="M850" s="1132" t="s">
        <v>2504</v>
      </c>
      <c r="N850" s="1139"/>
      <c r="O850" s="1132">
        <f>+'Form 2E'!A52</f>
        <v>0</v>
      </c>
      <c r="P850" s="1136" t="e">
        <f>VLOOKUP($O850,ICP!$A:$B,2,FALSE)</f>
        <v>#N/A</v>
      </c>
      <c r="Q850" s="1139"/>
      <c r="R850" s="1139" t="s">
        <v>2505</v>
      </c>
      <c r="S850" s="1184">
        <f t="shared" si="26"/>
        <v>0</v>
      </c>
      <c r="T850" s="1181">
        <f>'Form 2E'!G52</f>
        <v>0</v>
      </c>
    </row>
    <row r="851" spans="1:20" s="1149" customFormat="1">
      <c r="A851" s="1132" t="s">
        <v>2501</v>
      </c>
      <c r="B851" s="1132"/>
      <c r="C851" s="1132">
        <v>242745</v>
      </c>
      <c r="D851" s="1132" t="s">
        <v>2500</v>
      </c>
      <c r="E851" s="1139" t="s">
        <v>2502</v>
      </c>
      <c r="F851" s="1139"/>
      <c r="G851" s="1132" t="s">
        <v>2503</v>
      </c>
      <c r="H851" s="1150" t="s">
        <v>2502</v>
      </c>
      <c r="I851" s="1132" t="s">
        <v>2503</v>
      </c>
      <c r="J851" s="1132" t="str">
        <f t="shared" si="27"/>
        <v>Ok</v>
      </c>
      <c r="K851" s="1132"/>
      <c r="L851" s="1134" t="s">
        <v>1670</v>
      </c>
      <c r="M851" s="1132" t="s">
        <v>2504</v>
      </c>
      <c r="N851" s="1139"/>
      <c r="O851" s="1132" t="str">
        <f>+'Form 2E'!A53</f>
        <v>AG209_Ontario Electricity Financial Corporation</v>
      </c>
      <c r="P851" s="1136" t="str">
        <f>VLOOKUP($O851,ICP!$A:$B,2,FALSE)</f>
        <v>209</v>
      </c>
      <c r="Q851" s="1139"/>
      <c r="R851" s="1139" t="s">
        <v>2505</v>
      </c>
      <c r="S851" s="1184">
        <f t="shared" si="26"/>
        <v>0</v>
      </c>
      <c r="T851" s="1181">
        <f>'Form 2E'!G53</f>
        <v>0</v>
      </c>
    </row>
    <row r="852" spans="1:20" s="1149" customFormat="1">
      <c r="A852" s="1132" t="s">
        <v>2501</v>
      </c>
      <c r="B852" s="1132"/>
      <c r="C852" s="1132">
        <v>242745</v>
      </c>
      <c r="D852" s="1132" t="s">
        <v>2500</v>
      </c>
      <c r="E852" s="1139" t="s">
        <v>2502</v>
      </c>
      <c r="F852" s="1139"/>
      <c r="G852" s="1132" t="s">
        <v>2503</v>
      </c>
      <c r="H852" s="1150" t="s">
        <v>2502</v>
      </c>
      <c r="I852" s="1132" t="s">
        <v>2503</v>
      </c>
      <c r="J852" s="1132" t="str">
        <f t="shared" si="27"/>
        <v>Ok</v>
      </c>
      <c r="K852" s="1132"/>
      <c r="L852" s="1134" t="s">
        <v>1670</v>
      </c>
      <c r="M852" s="1132" t="s">
        <v>2504</v>
      </c>
      <c r="N852" s="1139"/>
      <c r="O852" s="1132">
        <f>+'Form 2E'!A54</f>
        <v>0</v>
      </c>
      <c r="P852" s="1136" t="e">
        <f>VLOOKUP($O852,ICP!$A:$B,2,FALSE)</f>
        <v>#N/A</v>
      </c>
      <c r="Q852" s="1139"/>
      <c r="R852" s="1139" t="s">
        <v>2505</v>
      </c>
      <c r="S852" s="1184">
        <f t="shared" si="26"/>
        <v>0</v>
      </c>
      <c r="T852" s="1181">
        <f>'Form 2E'!G54</f>
        <v>0</v>
      </c>
    </row>
    <row r="853" spans="1:20" s="1149" customFormat="1">
      <c r="A853" s="1132" t="s">
        <v>2501</v>
      </c>
      <c r="B853" s="1132"/>
      <c r="C853" s="1132">
        <v>242745</v>
      </c>
      <c r="D853" s="1132" t="s">
        <v>2500</v>
      </c>
      <c r="E853" s="1139" t="s">
        <v>2502</v>
      </c>
      <c r="F853" s="1139"/>
      <c r="G853" s="1132" t="s">
        <v>2503</v>
      </c>
      <c r="H853" s="1150" t="s">
        <v>2502</v>
      </c>
      <c r="I853" s="1132" t="s">
        <v>2503</v>
      </c>
      <c r="J853" s="1132" t="str">
        <f t="shared" si="27"/>
        <v>Ok</v>
      </c>
      <c r="K853" s="1132"/>
      <c r="L853" s="1134" t="s">
        <v>1670</v>
      </c>
      <c r="M853" s="1132" t="s">
        <v>2504</v>
      </c>
      <c r="N853" s="1139"/>
      <c r="O853" s="1132">
        <f>+'Form 2E'!A55</f>
        <v>0</v>
      </c>
      <c r="P853" s="1136" t="e">
        <f>VLOOKUP($O853,ICP!$A:$B,2,FALSE)</f>
        <v>#N/A</v>
      </c>
      <c r="Q853" s="1139"/>
      <c r="R853" s="1139" t="s">
        <v>2505</v>
      </c>
      <c r="S853" s="1184">
        <f t="shared" si="26"/>
        <v>0</v>
      </c>
      <c r="T853" s="1181">
        <f>'Form 2E'!G55</f>
        <v>0</v>
      </c>
    </row>
    <row r="854" spans="1:20" s="1149" customFormat="1">
      <c r="A854" s="1132" t="s">
        <v>2501</v>
      </c>
      <c r="B854" s="1132"/>
      <c r="C854" s="1132">
        <v>242745</v>
      </c>
      <c r="D854" s="1132" t="s">
        <v>2500</v>
      </c>
      <c r="E854" s="1139" t="s">
        <v>2502</v>
      </c>
      <c r="F854" s="1139"/>
      <c r="G854" s="1132" t="s">
        <v>2503</v>
      </c>
      <c r="H854" s="1150" t="s">
        <v>2502</v>
      </c>
      <c r="I854" s="1132" t="s">
        <v>2503</v>
      </c>
      <c r="J854" s="1132" t="str">
        <f t="shared" si="27"/>
        <v>Ok</v>
      </c>
      <c r="K854" s="1132"/>
      <c r="L854" s="1134" t="s">
        <v>1670</v>
      </c>
      <c r="M854" s="1132" t="s">
        <v>2504</v>
      </c>
      <c r="N854" s="1139"/>
      <c r="O854" s="1132">
        <f>+'Form 2E'!A56</f>
        <v>0</v>
      </c>
      <c r="P854" s="1136" t="e">
        <f>VLOOKUP($O854,ICP!$A:$B,2,FALSE)</f>
        <v>#N/A</v>
      </c>
      <c r="Q854" s="1139"/>
      <c r="R854" s="1139" t="s">
        <v>2505</v>
      </c>
      <c r="S854" s="1184">
        <f t="shared" si="26"/>
        <v>0</v>
      </c>
      <c r="T854" s="1181">
        <f>'Form 2E'!G56</f>
        <v>0</v>
      </c>
    </row>
    <row r="855" spans="1:20" s="1149" customFormat="1">
      <c r="A855" s="1132" t="s">
        <v>2501</v>
      </c>
      <c r="B855" s="1132"/>
      <c r="C855" s="1132">
        <v>242745</v>
      </c>
      <c r="D855" s="1132" t="s">
        <v>2500</v>
      </c>
      <c r="E855" s="1139" t="s">
        <v>2502</v>
      </c>
      <c r="F855" s="1139"/>
      <c r="G855" s="1132" t="s">
        <v>2503</v>
      </c>
      <c r="H855" s="1150" t="s">
        <v>2502</v>
      </c>
      <c r="I855" s="1132" t="s">
        <v>2503</v>
      </c>
      <c r="J855" s="1132" t="str">
        <f t="shared" si="27"/>
        <v>Ok</v>
      </c>
      <c r="K855" s="1132"/>
      <c r="L855" s="1134" t="s">
        <v>1670</v>
      </c>
      <c r="M855" s="1132" t="s">
        <v>2504</v>
      </c>
      <c r="N855" s="1139"/>
      <c r="O855" s="1132">
        <f>+'Form 2E'!A57</f>
        <v>0</v>
      </c>
      <c r="P855" s="1136" t="e">
        <f>VLOOKUP($O855,ICP!$A:$B,2,FALSE)</f>
        <v>#N/A</v>
      </c>
      <c r="Q855" s="1139"/>
      <c r="R855" s="1139" t="s">
        <v>2505</v>
      </c>
      <c r="S855" s="1184">
        <f t="shared" si="26"/>
        <v>0</v>
      </c>
      <c r="T855" s="1181">
        <f>'Form 2E'!G57</f>
        <v>0</v>
      </c>
    </row>
    <row r="856" spans="1:20" s="1149" customFormat="1">
      <c r="A856" s="1132" t="s">
        <v>2501</v>
      </c>
      <c r="B856" s="1132"/>
      <c r="C856" s="1132">
        <v>242745</v>
      </c>
      <c r="D856" s="1132" t="s">
        <v>2500</v>
      </c>
      <c r="E856" s="1139" t="s">
        <v>2502</v>
      </c>
      <c r="F856" s="1139"/>
      <c r="G856" s="1132" t="s">
        <v>2503</v>
      </c>
      <c r="H856" s="1150" t="s">
        <v>2502</v>
      </c>
      <c r="I856" s="1132" t="s">
        <v>2503</v>
      </c>
      <c r="J856" s="1132" t="str">
        <f t="shared" si="27"/>
        <v>Ok</v>
      </c>
      <c r="K856" s="1132"/>
      <c r="L856" s="1134" t="s">
        <v>1670</v>
      </c>
      <c r="M856" s="1132" t="s">
        <v>2504</v>
      </c>
      <c r="N856" s="1139"/>
      <c r="O856" s="1132">
        <f>+'Form 2E'!A58</f>
        <v>0</v>
      </c>
      <c r="P856" s="1136" t="e">
        <f>VLOOKUP($O856,ICP!$A:$B,2,FALSE)</f>
        <v>#N/A</v>
      </c>
      <c r="Q856" s="1139"/>
      <c r="R856" s="1139" t="s">
        <v>2505</v>
      </c>
      <c r="S856" s="1184">
        <f t="shared" si="26"/>
        <v>0</v>
      </c>
      <c r="T856" s="1181">
        <f>'Form 2E'!G58</f>
        <v>0</v>
      </c>
    </row>
    <row r="857" spans="1:20" s="1149" customFormat="1">
      <c r="A857" s="1132" t="s">
        <v>2501</v>
      </c>
      <c r="B857" s="1132"/>
      <c r="C857" s="1132">
        <v>242745</v>
      </c>
      <c r="D857" s="1132" t="s">
        <v>2500</v>
      </c>
      <c r="E857" s="1139" t="s">
        <v>2502</v>
      </c>
      <c r="F857" s="1139"/>
      <c r="G857" s="1132" t="s">
        <v>2503</v>
      </c>
      <c r="H857" s="1150" t="s">
        <v>2502</v>
      </c>
      <c r="I857" s="1132" t="s">
        <v>2503</v>
      </c>
      <c r="J857" s="1132" t="str">
        <f t="shared" si="27"/>
        <v>Ok</v>
      </c>
      <c r="K857" s="1132"/>
      <c r="L857" s="1134" t="s">
        <v>1670</v>
      </c>
      <c r="M857" s="1132" t="s">
        <v>2504</v>
      </c>
      <c r="N857" s="1139"/>
      <c r="O857" s="1132">
        <f>+'Form 2E'!A59</f>
        <v>0</v>
      </c>
      <c r="P857" s="1136" t="e">
        <f>VLOOKUP($O857,ICP!$A:$B,2,FALSE)</f>
        <v>#N/A</v>
      </c>
      <c r="Q857" s="1139"/>
      <c r="R857" s="1139" t="s">
        <v>2505</v>
      </c>
      <c r="S857" s="1184">
        <f t="shared" si="26"/>
        <v>0</v>
      </c>
      <c r="T857" s="1181">
        <f>'Form 2E'!G59</f>
        <v>0</v>
      </c>
    </row>
    <row r="858" spans="1:20" s="1149" customFormat="1">
      <c r="A858" s="1132" t="s">
        <v>2501</v>
      </c>
      <c r="B858" s="1132"/>
      <c r="C858" s="1132">
        <v>242745</v>
      </c>
      <c r="D858" s="1132" t="s">
        <v>2500</v>
      </c>
      <c r="E858" s="1139" t="s">
        <v>2502</v>
      </c>
      <c r="F858" s="1139"/>
      <c r="G858" s="1132" t="s">
        <v>2503</v>
      </c>
      <c r="H858" s="1150" t="s">
        <v>2502</v>
      </c>
      <c r="I858" s="1132" t="s">
        <v>2503</v>
      </c>
      <c r="J858" s="1132" t="str">
        <f t="shared" si="27"/>
        <v>Ok</v>
      </c>
      <c r="K858" s="1132"/>
      <c r="L858" s="1134" t="s">
        <v>1670</v>
      </c>
      <c r="M858" s="1132" t="s">
        <v>2504</v>
      </c>
      <c r="N858" s="1139"/>
      <c r="O858" s="1132">
        <f>+'Form 2E'!A60</f>
        <v>0</v>
      </c>
      <c r="P858" s="1136" t="e">
        <f>VLOOKUP($O858,ICP!$A:$B,2,FALSE)</f>
        <v>#N/A</v>
      </c>
      <c r="Q858" s="1139"/>
      <c r="R858" s="1139" t="s">
        <v>2505</v>
      </c>
      <c r="S858" s="1184">
        <f t="shared" si="26"/>
        <v>0</v>
      </c>
      <c r="T858" s="1181">
        <f>'Form 2E'!G60</f>
        <v>0</v>
      </c>
    </row>
    <row r="859" spans="1:20" s="1149" customFormat="1">
      <c r="A859" s="1132" t="s">
        <v>2501</v>
      </c>
      <c r="B859" s="1132"/>
      <c r="C859" s="1132">
        <v>242745</v>
      </c>
      <c r="D859" s="1132" t="s">
        <v>2500</v>
      </c>
      <c r="E859" s="1139" t="s">
        <v>2502</v>
      </c>
      <c r="F859" s="1139"/>
      <c r="G859" s="1132" t="s">
        <v>2503</v>
      </c>
      <c r="H859" s="1150" t="s">
        <v>2502</v>
      </c>
      <c r="I859" s="1132" t="s">
        <v>2503</v>
      </c>
      <c r="J859" s="1132" t="str">
        <f t="shared" si="27"/>
        <v>Ok</v>
      </c>
      <c r="K859" s="1132"/>
      <c r="L859" s="1134" t="s">
        <v>1670</v>
      </c>
      <c r="M859" s="1132" t="s">
        <v>2504</v>
      </c>
      <c r="N859" s="1139"/>
      <c r="O859" s="1132">
        <f>+'Form 2E'!A61</f>
        <v>0</v>
      </c>
      <c r="P859" s="1136" t="e">
        <f>VLOOKUP($O859,ICP!$A:$B,2,FALSE)</f>
        <v>#N/A</v>
      </c>
      <c r="Q859" s="1139"/>
      <c r="R859" s="1139" t="s">
        <v>2505</v>
      </c>
      <c r="S859" s="1184">
        <f t="shared" si="26"/>
        <v>0</v>
      </c>
      <c r="T859" s="1181">
        <f>'Form 2E'!G61</f>
        <v>0</v>
      </c>
    </row>
    <row r="860" spans="1:20" s="1149" customFormat="1">
      <c r="A860" s="1132" t="s">
        <v>2501</v>
      </c>
      <c r="B860" s="1132"/>
      <c r="C860" s="1132">
        <v>242745</v>
      </c>
      <c r="D860" s="1132" t="s">
        <v>2500</v>
      </c>
      <c r="E860" s="1139" t="s">
        <v>2502</v>
      </c>
      <c r="F860" s="1139"/>
      <c r="G860" s="1132" t="s">
        <v>2503</v>
      </c>
      <c r="H860" s="1150" t="s">
        <v>2502</v>
      </c>
      <c r="I860" s="1132" t="s">
        <v>2503</v>
      </c>
      <c r="J860" s="1132" t="str">
        <f t="shared" si="27"/>
        <v>Ok</v>
      </c>
      <c r="K860" s="1132"/>
      <c r="L860" s="1134" t="s">
        <v>1670</v>
      </c>
      <c r="M860" s="1132" t="s">
        <v>2504</v>
      </c>
      <c r="N860" s="1139"/>
      <c r="O860" s="1132">
        <f>+'Form 2E'!A62</f>
        <v>0</v>
      </c>
      <c r="P860" s="1136" t="e">
        <f>VLOOKUP($O860,ICP!$A:$B,2,FALSE)</f>
        <v>#N/A</v>
      </c>
      <c r="Q860" s="1139"/>
      <c r="R860" s="1139" t="s">
        <v>2505</v>
      </c>
      <c r="S860" s="1184">
        <f t="shared" si="26"/>
        <v>0</v>
      </c>
      <c r="T860" s="1181">
        <f>'Form 2E'!G62</f>
        <v>0</v>
      </c>
    </row>
    <row r="861" spans="1:20" s="1149" customFormat="1">
      <c r="A861" s="1132" t="s">
        <v>2501</v>
      </c>
      <c r="B861" s="1132"/>
      <c r="C861" s="1132">
        <v>242745</v>
      </c>
      <c r="D861" s="1132" t="s">
        <v>2500</v>
      </c>
      <c r="E861" s="1139" t="s">
        <v>2502</v>
      </c>
      <c r="F861" s="1139"/>
      <c r="G861" s="1132" t="s">
        <v>2503</v>
      </c>
      <c r="H861" s="1150" t="s">
        <v>2502</v>
      </c>
      <c r="I861" s="1132" t="s">
        <v>2503</v>
      </c>
      <c r="J861" s="1132" t="str">
        <f t="shared" si="27"/>
        <v>Ok</v>
      </c>
      <c r="K861" s="1132"/>
      <c r="L861" s="1134" t="s">
        <v>1670</v>
      </c>
      <c r="M861" s="1132" t="s">
        <v>2504</v>
      </c>
      <c r="N861" s="1139"/>
      <c r="O861" s="1132">
        <f>+'Form 2E'!A63</f>
        <v>0</v>
      </c>
      <c r="P861" s="1136" t="e">
        <f>VLOOKUP($O861,ICP!$A:$B,2,FALSE)</f>
        <v>#N/A</v>
      </c>
      <c r="Q861" s="1139"/>
      <c r="R861" s="1139" t="s">
        <v>2505</v>
      </c>
      <c r="S861" s="1184">
        <f t="shared" si="26"/>
        <v>0</v>
      </c>
      <c r="T861" s="1181">
        <f>'Form 2E'!G63</f>
        <v>0</v>
      </c>
    </row>
    <row r="862" spans="1:20" s="1149" customFormat="1">
      <c r="A862" s="1132" t="s">
        <v>2501</v>
      </c>
      <c r="B862" s="1132"/>
      <c r="C862" s="1132">
        <v>242745</v>
      </c>
      <c r="D862" s="1132" t="s">
        <v>2500</v>
      </c>
      <c r="E862" s="1139" t="s">
        <v>2502</v>
      </c>
      <c r="F862" s="1139"/>
      <c r="G862" s="1132" t="s">
        <v>2503</v>
      </c>
      <c r="H862" s="1150" t="s">
        <v>2502</v>
      </c>
      <c r="I862" s="1132" t="s">
        <v>2503</v>
      </c>
      <c r="J862" s="1132" t="str">
        <f t="shared" si="27"/>
        <v>Ok</v>
      </c>
      <c r="K862" s="1132"/>
      <c r="L862" s="1134" t="s">
        <v>1670</v>
      </c>
      <c r="M862" s="1132" t="s">
        <v>2504</v>
      </c>
      <c r="N862" s="1139"/>
      <c r="O862" s="1132">
        <f>+'Form 2E'!A64</f>
        <v>0</v>
      </c>
      <c r="P862" s="1136" t="e">
        <f>VLOOKUP($O862,ICP!$A:$B,2,FALSE)</f>
        <v>#N/A</v>
      </c>
      <c r="Q862" s="1139"/>
      <c r="R862" s="1139" t="s">
        <v>2505</v>
      </c>
      <c r="S862" s="1184">
        <f t="shared" si="26"/>
        <v>0</v>
      </c>
      <c r="T862" s="1181">
        <f>'Form 2E'!G64</f>
        <v>0</v>
      </c>
    </row>
    <row r="863" spans="1:20" s="1149" customFormat="1">
      <c r="A863" s="1132" t="s">
        <v>2501</v>
      </c>
      <c r="B863" s="1132"/>
      <c r="C863" s="1132">
        <v>242745</v>
      </c>
      <c r="D863" s="1132" t="s">
        <v>2500</v>
      </c>
      <c r="E863" s="1139" t="s">
        <v>2502</v>
      </c>
      <c r="F863" s="1139"/>
      <c r="G863" s="1132" t="s">
        <v>2503</v>
      </c>
      <c r="H863" s="1150" t="s">
        <v>2502</v>
      </c>
      <c r="I863" s="1132" t="s">
        <v>2503</v>
      </c>
      <c r="J863" s="1132" t="str">
        <f t="shared" si="27"/>
        <v>Ok</v>
      </c>
      <c r="K863" s="1132"/>
      <c r="L863" s="1134" t="s">
        <v>1670</v>
      </c>
      <c r="M863" s="1132" t="s">
        <v>2504</v>
      </c>
      <c r="N863" s="1139"/>
      <c r="O863" s="1132">
        <f>+'Form 2E'!A65</f>
        <v>0</v>
      </c>
      <c r="P863" s="1136" t="e">
        <f>VLOOKUP($O863,ICP!$A:$B,2,FALSE)</f>
        <v>#N/A</v>
      </c>
      <c r="Q863" s="1139"/>
      <c r="R863" s="1139" t="s">
        <v>2505</v>
      </c>
      <c r="S863" s="1184">
        <f t="shared" si="26"/>
        <v>0</v>
      </c>
      <c r="T863" s="1181">
        <f>'Form 2E'!G65</f>
        <v>0</v>
      </c>
    </row>
    <row r="864" spans="1:20" s="1149" customFormat="1">
      <c r="A864" s="1132" t="s">
        <v>2501</v>
      </c>
      <c r="B864" s="1132"/>
      <c r="C864" s="1132">
        <v>242745</v>
      </c>
      <c r="D864" s="1132" t="s">
        <v>2500</v>
      </c>
      <c r="E864" s="1139" t="s">
        <v>2502</v>
      </c>
      <c r="F864" s="1139"/>
      <c r="G864" s="1132" t="s">
        <v>2503</v>
      </c>
      <c r="H864" s="1150" t="s">
        <v>2502</v>
      </c>
      <c r="I864" s="1132" t="s">
        <v>2503</v>
      </c>
      <c r="J864" s="1132" t="str">
        <f t="shared" si="27"/>
        <v>Ok</v>
      </c>
      <c r="K864" s="1132"/>
      <c r="L864" s="1134" t="s">
        <v>1670</v>
      </c>
      <c r="M864" s="1132" t="s">
        <v>2504</v>
      </c>
      <c r="N864" s="1139"/>
      <c r="O864" s="1132">
        <f>+'Form 2E'!A66</f>
        <v>0</v>
      </c>
      <c r="P864" s="1136" t="e">
        <f>VLOOKUP($O864,ICP!$A:$B,2,FALSE)</f>
        <v>#N/A</v>
      </c>
      <c r="Q864" s="1139"/>
      <c r="R864" s="1139" t="s">
        <v>2505</v>
      </c>
      <c r="S864" s="1184">
        <f t="shared" si="26"/>
        <v>0</v>
      </c>
      <c r="T864" s="1181">
        <f>'Form 2E'!G66</f>
        <v>0</v>
      </c>
    </row>
    <row r="865" spans="1:21" s="1149" customFormat="1">
      <c r="A865" s="1132" t="s">
        <v>2501</v>
      </c>
      <c r="B865" s="1132"/>
      <c r="C865" s="1132">
        <v>242745</v>
      </c>
      <c r="D865" s="1132" t="s">
        <v>2500</v>
      </c>
      <c r="E865" s="1139" t="s">
        <v>2502</v>
      </c>
      <c r="F865" s="1139"/>
      <c r="G865" s="1132" t="s">
        <v>2503</v>
      </c>
      <c r="H865" s="1150" t="s">
        <v>2502</v>
      </c>
      <c r="I865" s="1132" t="s">
        <v>2503</v>
      </c>
      <c r="J865" s="1132" t="str">
        <f t="shared" si="27"/>
        <v>Ok</v>
      </c>
      <c r="K865" s="1132"/>
      <c r="L865" s="1134" t="s">
        <v>1670</v>
      </c>
      <c r="M865" s="1132" t="s">
        <v>2504</v>
      </c>
      <c r="N865" s="1139"/>
      <c r="O865" s="1132">
        <f>+'Form 2E'!A67</f>
        <v>0</v>
      </c>
      <c r="P865" s="1136" t="e">
        <f>VLOOKUP($O865,ICP!$A:$B,2,FALSE)</f>
        <v>#N/A</v>
      </c>
      <c r="Q865" s="1139"/>
      <c r="R865" s="1139" t="s">
        <v>2505</v>
      </c>
      <c r="S865" s="1184">
        <f t="shared" si="26"/>
        <v>0</v>
      </c>
      <c r="T865" s="1181">
        <f>'Form 2E'!G67</f>
        <v>0</v>
      </c>
    </row>
    <row r="866" spans="1:21" s="1149" customFormat="1">
      <c r="A866" s="1132" t="s">
        <v>2501</v>
      </c>
      <c r="B866" s="1132"/>
      <c r="C866" s="1132">
        <v>242745</v>
      </c>
      <c r="D866" s="1132" t="s">
        <v>2500</v>
      </c>
      <c r="E866" s="1139" t="s">
        <v>2502</v>
      </c>
      <c r="F866" s="1139"/>
      <c r="G866" s="1132" t="s">
        <v>2503</v>
      </c>
      <c r="H866" s="1150" t="s">
        <v>2502</v>
      </c>
      <c r="I866" s="1132" t="s">
        <v>2503</v>
      </c>
      <c r="J866" s="1132" t="str">
        <f t="shared" si="27"/>
        <v>Ok</v>
      </c>
      <c r="K866" s="1132"/>
      <c r="L866" s="1134" t="s">
        <v>1670</v>
      </c>
      <c r="M866" s="1132" t="s">
        <v>2504</v>
      </c>
      <c r="N866" s="1139"/>
      <c r="O866" s="1132">
        <f>+'Form 2E'!A68</f>
        <v>0</v>
      </c>
      <c r="P866" s="1136" t="e">
        <f>VLOOKUP($O866,ICP!$A:$B,2,FALSE)</f>
        <v>#N/A</v>
      </c>
      <c r="Q866" s="1139"/>
      <c r="R866" s="1139" t="s">
        <v>2505</v>
      </c>
      <c r="S866" s="1184">
        <f t="shared" si="26"/>
        <v>0</v>
      </c>
      <c r="T866" s="1181">
        <f>'Form 2E'!G68</f>
        <v>0</v>
      </c>
    </row>
    <row r="867" spans="1:21" s="1149" customFormat="1">
      <c r="A867" s="1132" t="s">
        <v>2501</v>
      </c>
      <c r="B867" s="1132"/>
      <c r="C867" s="1132">
        <v>242745</v>
      </c>
      <c r="D867" s="1132" t="s">
        <v>2500</v>
      </c>
      <c r="E867" s="1139" t="s">
        <v>2502</v>
      </c>
      <c r="F867" s="1139"/>
      <c r="G867" s="1132" t="s">
        <v>2503</v>
      </c>
      <c r="H867" s="1150" t="s">
        <v>2502</v>
      </c>
      <c r="I867" s="1132" t="s">
        <v>2503</v>
      </c>
      <c r="J867" s="1132" t="str">
        <f t="shared" si="27"/>
        <v>Ok</v>
      </c>
      <c r="K867" s="1132"/>
      <c r="L867" s="1134" t="s">
        <v>1670</v>
      </c>
      <c r="M867" s="1132" t="s">
        <v>2504</v>
      </c>
      <c r="N867" s="1139"/>
      <c r="O867" s="1132">
        <f>+'Form 2E'!A69</f>
        <v>0</v>
      </c>
      <c r="P867" s="1136" t="e">
        <f>VLOOKUP($O867,ICP!$A:$B,2,FALSE)</f>
        <v>#N/A</v>
      </c>
      <c r="Q867" s="1139"/>
      <c r="R867" s="1139" t="s">
        <v>2505</v>
      </c>
      <c r="S867" s="1184">
        <f t="shared" si="26"/>
        <v>0</v>
      </c>
      <c r="T867" s="1181">
        <f>'Form 2E'!G69</f>
        <v>0</v>
      </c>
    </row>
    <row r="868" spans="1:21" s="1149" customFormat="1">
      <c r="A868" s="1132" t="s">
        <v>2501</v>
      </c>
      <c r="B868" s="1132"/>
      <c r="C868" s="1132">
        <v>242745</v>
      </c>
      <c r="D868" s="1132" t="s">
        <v>2500</v>
      </c>
      <c r="E868" s="1139" t="s">
        <v>2502</v>
      </c>
      <c r="F868" s="1139"/>
      <c r="G868" s="1132" t="s">
        <v>2503</v>
      </c>
      <c r="H868" s="1150" t="s">
        <v>2502</v>
      </c>
      <c r="I868" s="1132" t="s">
        <v>2503</v>
      </c>
      <c r="J868" s="1132" t="str">
        <f t="shared" si="27"/>
        <v>Ok</v>
      </c>
      <c r="K868" s="1132"/>
      <c r="L868" s="1134" t="s">
        <v>1670</v>
      </c>
      <c r="M868" s="1132" t="s">
        <v>2504</v>
      </c>
      <c r="N868" s="1139"/>
      <c r="O868" s="1132">
        <f>+'Form 2E'!A70</f>
        <v>0</v>
      </c>
      <c r="P868" s="1136" t="e">
        <f>VLOOKUP($O868,ICP!$A:$B,2,FALSE)</f>
        <v>#N/A</v>
      </c>
      <c r="Q868" s="1139"/>
      <c r="R868" s="1139" t="s">
        <v>2505</v>
      </c>
      <c r="S868" s="1184">
        <f t="shared" si="26"/>
        <v>0</v>
      </c>
      <c r="T868" s="1181">
        <f>'Form 2E'!G70</f>
        <v>0</v>
      </c>
    </row>
    <row r="869" spans="1:21" s="1149" customFormat="1">
      <c r="A869" s="1132" t="s">
        <v>2501</v>
      </c>
      <c r="B869" s="1132"/>
      <c r="C869" s="1132">
        <v>242745</v>
      </c>
      <c r="D869" s="1132" t="s">
        <v>2500</v>
      </c>
      <c r="E869" s="1139" t="s">
        <v>2502</v>
      </c>
      <c r="F869" s="1139"/>
      <c r="G869" s="1132" t="s">
        <v>2503</v>
      </c>
      <c r="H869" s="1150" t="s">
        <v>2502</v>
      </c>
      <c r="I869" s="1132" t="s">
        <v>2503</v>
      </c>
      <c r="J869" s="1132" t="str">
        <f t="shared" si="27"/>
        <v>Ok</v>
      </c>
      <c r="K869" s="1132"/>
      <c r="L869" s="1134" t="s">
        <v>1670</v>
      </c>
      <c r="M869" s="1132" t="s">
        <v>2504</v>
      </c>
      <c r="N869" s="1139"/>
      <c r="O869" s="1132">
        <f>+'Form 2E'!A71</f>
        <v>0</v>
      </c>
      <c r="P869" s="1136" t="e">
        <f>VLOOKUP($O869,ICP!$A:$B,2,FALSE)</f>
        <v>#N/A</v>
      </c>
      <c r="Q869" s="1139"/>
      <c r="R869" s="1139" t="s">
        <v>2505</v>
      </c>
      <c r="S869" s="1184">
        <f t="shared" si="26"/>
        <v>0</v>
      </c>
      <c r="T869" s="1181">
        <f>'Form 2E'!G71</f>
        <v>0</v>
      </c>
      <c r="U869" s="1229"/>
    </row>
    <row r="870" spans="1:21" ht="12.75" customHeight="1">
      <c r="A870" s="1132" t="s">
        <v>2506</v>
      </c>
      <c r="B870" s="1099">
        <v>266010</v>
      </c>
      <c r="C870" s="1174" t="s">
        <v>2507</v>
      </c>
      <c r="D870" s="1174" t="s">
        <v>2508</v>
      </c>
      <c r="E870" s="1175" t="s">
        <v>2509</v>
      </c>
      <c r="F870" s="1175"/>
      <c r="G870" s="1174" t="s">
        <v>2510</v>
      </c>
      <c r="H870" s="1101">
        <v>209099</v>
      </c>
      <c r="I870" s="1134" t="s">
        <v>2478</v>
      </c>
      <c r="J870" s="1132" t="str">
        <f t="shared" si="27"/>
        <v>No Match</v>
      </c>
      <c r="K870" s="1132" t="s">
        <v>2511</v>
      </c>
      <c r="L870" s="1140">
        <v>209099</v>
      </c>
      <c r="M870" s="1134" t="s">
        <v>1659</v>
      </c>
      <c r="O870" s="1142"/>
      <c r="P870" s="1143"/>
      <c r="Q870" s="1144"/>
      <c r="R870" s="1100" t="s">
        <v>2429</v>
      </c>
      <c r="S870" s="1184">
        <f t="shared" si="26"/>
        <v>1696327866</v>
      </c>
      <c r="T870" s="1181">
        <f>+'Form 2E'!C42</f>
        <v>1696327.8659999999</v>
      </c>
    </row>
    <row r="871" spans="1:21">
      <c r="A871" s="1099" t="s">
        <v>2512</v>
      </c>
      <c r="B871" s="1099" t="s">
        <v>2513</v>
      </c>
      <c r="C871" s="1132">
        <v>214305</v>
      </c>
      <c r="D871" s="1132" t="s">
        <v>2514</v>
      </c>
      <c r="E871" s="1100" t="s">
        <v>2486</v>
      </c>
      <c r="G871" s="1102" t="s">
        <v>2487</v>
      </c>
      <c r="H871" s="1101" t="s">
        <v>2486</v>
      </c>
      <c r="I871" s="1102" t="s">
        <v>2487</v>
      </c>
      <c r="J871" s="1132" t="str">
        <f t="shared" si="27"/>
        <v>Ok</v>
      </c>
      <c r="L871" s="1102" t="s">
        <v>1660</v>
      </c>
      <c r="M871" s="1102" t="s">
        <v>2489</v>
      </c>
      <c r="O871" s="1099">
        <f>+'Form 2E'!A52</f>
        <v>0</v>
      </c>
      <c r="P871" s="1136" t="e">
        <f>VLOOKUP($O871,ICP!$A:$B,2,FALSE)</f>
        <v>#N/A</v>
      </c>
      <c r="R871" s="1100" t="s">
        <v>2515</v>
      </c>
      <c r="S871" s="1184">
        <f t="shared" si="26"/>
        <v>0</v>
      </c>
      <c r="T871" s="1181">
        <f>+'Form 2E'!H52</f>
        <v>0</v>
      </c>
    </row>
    <row r="872" spans="1:21">
      <c r="A872" s="1099" t="s">
        <v>2512</v>
      </c>
      <c r="B872" s="1099" t="s">
        <v>2513</v>
      </c>
      <c r="C872" s="1132">
        <v>214305</v>
      </c>
      <c r="D872" s="1132" t="s">
        <v>2514</v>
      </c>
      <c r="E872" s="1100" t="s">
        <v>2486</v>
      </c>
      <c r="G872" s="1102" t="s">
        <v>2487</v>
      </c>
      <c r="H872" s="1101" t="s">
        <v>2486</v>
      </c>
      <c r="I872" s="1102" t="s">
        <v>2487</v>
      </c>
      <c r="J872" s="1132" t="str">
        <f t="shared" si="27"/>
        <v>Ok</v>
      </c>
      <c r="L872" s="1102" t="s">
        <v>1660</v>
      </c>
      <c r="M872" s="1102" t="s">
        <v>2489</v>
      </c>
      <c r="O872" s="1099" t="str">
        <f>+'Form 2E'!A53</f>
        <v>AG209_Ontario Electricity Financial Corporation</v>
      </c>
      <c r="P872" s="1136" t="str">
        <f>VLOOKUP($O872,ICP!$A:$B,2,FALSE)</f>
        <v>209</v>
      </c>
      <c r="R872" s="1100" t="s">
        <v>2515</v>
      </c>
      <c r="S872" s="1184">
        <f t="shared" si="26"/>
        <v>0</v>
      </c>
      <c r="T872" s="1181">
        <f>+'Form 2E'!H53</f>
        <v>0</v>
      </c>
    </row>
    <row r="873" spans="1:21">
      <c r="A873" s="1099" t="s">
        <v>2512</v>
      </c>
      <c r="B873" s="1099" t="s">
        <v>2513</v>
      </c>
      <c r="C873" s="1132">
        <v>214305</v>
      </c>
      <c r="D873" s="1132" t="s">
        <v>2514</v>
      </c>
      <c r="E873" s="1100" t="s">
        <v>2486</v>
      </c>
      <c r="G873" s="1102" t="s">
        <v>2487</v>
      </c>
      <c r="H873" s="1101" t="s">
        <v>2486</v>
      </c>
      <c r="I873" s="1102" t="s">
        <v>2487</v>
      </c>
      <c r="J873" s="1132" t="str">
        <f t="shared" si="27"/>
        <v>Ok</v>
      </c>
      <c r="L873" s="1102" t="s">
        <v>1660</v>
      </c>
      <c r="M873" s="1102" t="s">
        <v>2489</v>
      </c>
      <c r="O873" s="1099">
        <f>+'Form 2E'!A54</f>
        <v>0</v>
      </c>
      <c r="P873" s="1136" t="e">
        <f>VLOOKUP($O873,ICP!$A:$B,2,FALSE)</f>
        <v>#N/A</v>
      </c>
      <c r="R873" s="1100" t="s">
        <v>2515</v>
      </c>
      <c r="S873" s="1184">
        <f t="shared" si="26"/>
        <v>0</v>
      </c>
      <c r="T873" s="1181">
        <f>+'Form 2E'!H54</f>
        <v>0</v>
      </c>
    </row>
    <row r="874" spans="1:21">
      <c r="A874" s="1099" t="s">
        <v>2512</v>
      </c>
      <c r="B874" s="1099" t="s">
        <v>2513</v>
      </c>
      <c r="C874" s="1132">
        <v>214305</v>
      </c>
      <c r="D874" s="1132" t="s">
        <v>2514</v>
      </c>
      <c r="E874" s="1100" t="s">
        <v>2486</v>
      </c>
      <c r="G874" s="1102" t="s">
        <v>2487</v>
      </c>
      <c r="H874" s="1101" t="s">
        <v>2486</v>
      </c>
      <c r="I874" s="1102" t="s">
        <v>2487</v>
      </c>
      <c r="J874" s="1132" t="str">
        <f t="shared" si="27"/>
        <v>Ok</v>
      </c>
      <c r="L874" s="1102" t="s">
        <v>1660</v>
      </c>
      <c r="M874" s="1102" t="s">
        <v>2489</v>
      </c>
      <c r="O874" s="1099">
        <f>+'Form 2E'!A55</f>
        <v>0</v>
      </c>
      <c r="P874" s="1136" t="e">
        <f>VLOOKUP($O874,ICP!$A:$B,2,FALSE)</f>
        <v>#N/A</v>
      </c>
      <c r="R874" s="1100" t="s">
        <v>2515</v>
      </c>
      <c r="S874" s="1184">
        <f t="shared" si="26"/>
        <v>0</v>
      </c>
      <c r="T874" s="1181">
        <f>+'Form 2E'!H55</f>
        <v>0</v>
      </c>
    </row>
    <row r="875" spans="1:21">
      <c r="A875" s="1099" t="s">
        <v>2512</v>
      </c>
      <c r="B875" s="1099" t="s">
        <v>2513</v>
      </c>
      <c r="C875" s="1132">
        <v>214305</v>
      </c>
      <c r="D875" s="1132" t="s">
        <v>2514</v>
      </c>
      <c r="E875" s="1100" t="s">
        <v>2486</v>
      </c>
      <c r="G875" s="1102" t="s">
        <v>2487</v>
      </c>
      <c r="H875" s="1101" t="s">
        <v>2486</v>
      </c>
      <c r="I875" s="1102" t="s">
        <v>2487</v>
      </c>
      <c r="J875" s="1132" t="str">
        <f t="shared" si="27"/>
        <v>Ok</v>
      </c>
      <c r="L875" s="1102" t="s">
        <v>1660</v>
      </c>
      <c r="M875" s="1102" t="s">
        <v>2489</v>
      </c>
      <c r="O875" s="1099">
        <f>+'Form 2E'!A56</f>
        <v>0</v>
      </c>
      <c r="P875" s="1136" t="e">
        <f>VLOOKUP($O875,ICP!$A:$B,2,FALSE)</f>
        <v>#N/A</v>
      </c>
      <c r="R875" s="1100" t="s">
        <v>2515</v>
      </c>
      <c r="S875" s="1184">
        <f t="shared" si="26"/>
        <v>0</v>
      </c>
      <c r="T875" s="1181">
        <f>+'Form 2E'!H56</f>
        <v>0</v>
      </c>
    </row>
    <row r="876" spans="1:21">
      <c r="A876" s="1099" t="s">
        <v>2512</v>
      </c>
      <c r="B876" s="1099" t="s">
        <v>2513</v>
      </c>
      <c r="C876" s="1132">
        <v>214305</v>
      </c>
      <c r="D876" s="1132" t="s">
        <v>2514</v>
      </c>
      <c r="E876" s="1100" t="s">
        <v>2486</v>
      </c>
      <c r="G876" s="1102" t="s">
        <v>2487</v>
      </c>
      <c r="H876" s="1101" t="s">
        <v>2486</v>
      </c>
      <c r="I876" s="1102" t="s">
        <v>2487</v>
      </c>
      <c r="J876" s="1132" t="str">
        <f t="shared" si="27"/>
        <v>Ok</v>
      </c>
      <c r="L876" s="1102" t="s">
        <v>1660</v>
      </c>
      <c r="M876" s="1102" t="s">
        <v>2489</v>
      </c>
      <c r="O876" s="1099">
        <f>+'Form 2E'!A57</f>
        <v>0</v>
      </c>
      <c r="P876" s="1136" t="e">
        <f>VLOOKUP($O876,ICP!$A:$B,2,FALSE)</f>
        <v>#N/A</v>
      </c>
      <c r="R876" s="1100" t="s">
        <v>2515</v>
      </c>
      <c r="S876" s="1184">
        <f t="shared" si="26"/>
        <v>0</v>
      </c>
      <c r="T876" s="1181">
        <f>+'Form 2E'!H57</f>
        <v>0</v>
      </c>
    </row>
    <row r="877" spans="1:21">
      <c r="A877" s="1099" t="s">
        <v>2512</v>
      </c>
      <c r="B877" s="1099" t="s">
        <v>2513</v>
      </c>
      <c r="C877" s="1132">
        <v>214305</v>
      </c>
      <c r="D877" s="1132" t="s">
        <v>2514</v>
      </c>
      <c r="E877" s="1100" t="s">
        <v>2486</v>
      </c>
      <c r="G877" s="1102" t="s">
        <v>2487</v>
      </c>
      <c r="H877" s="1101" t="s">
        <v>2486</v>
      </c>
      <c r="I877" s="1102" t="s">
        <v>2487</v>
      </c>
      <c r="J877" s="1132" t="str">
        <f t="shared" si="27"/>
        <v>Ok</v>
      </c>
      <c r="L877" s="1102" t="s">
        <v>1660</v>
      </c>
      <c r="M877" s="1102" t="s">
        <v>2489</v>
      </c>
      <c r="O877" s="1099">
        <f>+'Form 2E'!A58</f>
        <v>0</v>
      </c>
      <c r="P877" s="1136" t="e">
        <f>VLOOKUP($O877,ICP!$A:$B,2,FALSE)</f>
        <v>#N/A</v>
      </c>
      <c r="R877" s="1100" t="s">
        <v>2515</v>
      </c>
      <c r="S877" s="1184">
        <f t="shared" si="26"/>
        <v>0</v>
      </c>
      <c r="T877" s="1181">
        <f>+'Form 2E'!H58</f>
        <v>0</v>
      </c>
    </row>
    <row r="878" spans="1:21">
      <c r="A878" s="1099" t="s">
        <v>2512</v>
      </c>
      <c r="B878" s="1099" t="s">
        <v>2513</v>
      </c>
      <c r="C878" s="1132">
        <v>214305</v>
      </c>
      <c r="D878" s="1132" t="s">
        <v>2514</v>
      </c>
      <c r="E878" s="1100" t="s">
        <v>2486</v>
      </c>
      <c r="G878" s="1102" t="s">
        <v>2487</v>
      </c>
      <c r="H878" s="1101" t="s">
        <v>2486</v>
      </c>
      <c r="I878" s="1102" t="s">
        <v>2487</v>
      </c>
      <c r="J878" s="1132" t="str">
        <f t="shared" si="27"/>
        <v>Ok</v>
      </c>
      <c r="L878" s="1102" t="s">
        <v>1660</v>
      </c>
      <c r="M878" s="1102" t="s">
        <v>2489</v>
      </c>
      <c r="O878" s="1099">
        <f>+'Form 2E'!A59</f>
        <v>0</v>
      </c>
      <c r="P878" s="1136" t="e">
        <f>VLOOKUP($O878,ICP!$A:$B,2,FALSE)</f>
        <v>#N/A</v>
      </c>
      <c r="R878" s="1100" t="s">
        <v>2515</v>
      </c>
      <c r="S878" s="1184">
        <f t="shared" si="26"/>
        <v>0</v>
      </c>
      <c r="T878" s="1181">
        <f>+'Form 2E'!H59</f>
        <v>0</v>
      </c>
    </row>
    <row r="879" spans="1:21">
      <c r="A879" s="1099" t="s">
        <v>2512</v>
      </c>
      <c r="B879" s="1099" t="s">
        <v>2513</v>
      </c>
      <c r="C879" s="1132">
        <v>214305</v>
      </c>
      <c r="D879" s="1132" t="s">
        <v>2514</v>
      </c>
      <c r="E879" s="1100" t="s">
        <v>2486</v>
      </c>
      <c r="G879" s="1102" t="s">
        <v>2487</v>
      </c>
      <c r="H879" s="1101" t="s">
        <v>2486</v>
      </c>
      <c r="I879" s="1102" t="s">
        <v>2487</v>
      </c>
      <c r="J879" s="1132" t="str">
        <f t="shared" si="27"/>
        <v>Ok</v>
      </c>
      <c r="L879" s="1102" t="s">
        <v>1660</v>
      </c>
      <c r="M879" s="1102" t="s">
        <v>2489</v>
      </c>
      <c r="O879" s="1099">
        <f>+'Form 2E'!A60</f>
        <v>0</v>
      </c>
      <c r="P879" s="1136" t="e">
        <f>VLOOKUP($O879,ICP!$A:$B,2,FALSE)</f>
        <v>#N/A</v>
      </c>
      <c r="R879" s="1100" t="s">
        <v>2515</v>
      </c>
      <c r="S879" s="1184">
        <f t="shared" si="26"/>
        <v>0</v>
      </c>
      <c r="T879" s="1181">
        <f>+'Form 2E'!H60</f>
        <v>0</v>
      </c>
    </row>
    <row r="880" spans="1:21">
      <c r="A880" s="1099" t="s">
        <v>2512</v>
      </c>
      <c r="B880" s="1099" t="s">
        <v>2513</v>
      </c>
      <c r="C880" s="1132">
        <v>214305</v>
      </c>
      <c r="D880" s="1132" t="s">
        <v>2514</v>
      </c>
      <c r="E880" s="1100" t="s">
        <v>2486</v>
      </c>
      <c r="G880" s="1102" t="s">
        <v>2487</v>
      </c>
      <c r="H880" s="1101" t="s">
        <v>2486</v>
      </c>
      <c r="I880" s="1102" t="s">
        <v>2487</v>
      </c>
      <c r="J880" s="1132" t="str">
        <f t="shared" si="27"/>
        <v>Ok</v>
      </c>
      <c r="L880" s="1102" t="s">
        <v>1660</v>
      </c>
      <c r="M880" s="1102" t="s">
        <v>2489</v>
      </c>
      <c r="O880" s="1099">
        <f>+'Form 2E'!A61</f>
        <v>0</v>
      </c>
      <c r="P880" s="1136" t="e">
        <f>VLOOKUP($O880,ICP!$A:$B,2,FALSE)</f>
        <v>#N/A</v>
      </c>
      <c r="R880" s="1100" t="s">
        <v>2515</v>
      </c>
      <c r="S880" s="1184">
        <f t="shared" si="26"/>
        <v>0</v>
      </c>
      <c r="T880" s="1181">
        <f>+'Form 2E'!H61</f>
        <v>0</v>
      </c>
    </row>
    <row r="881" spans="1:23">
      <c r="A881" s="1099" t="s">
        <v>2512</v>
      </c>
      <c r="B881" s="1099" t="s">
        <v>2513</v>
      </c>
      <c r="C881" s="1132">
        <v>214305</v>
      </c>
      <c r="D881" s="1132" t="s">
        <v>2514</v>
      </c>
      <c r="E881" s="1100" t="s">
        <v>2486</v>
      </c>
      <c r="G881" s="1102" t="s">
        <v>2487</v>
      </c>
      <c r="H881" s="1101" t="s">
        <v>2486</v>
      </c>
      <c r="I881" s="1102" t="s">
        <v>2487</v>
      </c>
      <c r="J881" s="1132" t="str">
        <f t="shared" si="27"/>
        <v>Ok</v>
      </c>
      <c r="L881" s="1102" t="s">
        <v>1660</v>
      </c>
      <c r="M881" s="1102" t="s">
        <v>2489</v>
      </c>
      <c r="O881" s="1099">
        <f>+'Form 2E'!A62</f>
        <v>0</v>
      </c>
      <c r="P881" s="1136" t="e">
        <f>VLOOKUP($O881,ICP!$A:$B,2,FALSE)</f>
        <v>#N/A</v>
      </c>
      <c r="R881" s="1100" t="s">
        <v>2515</v>
      </c>
      <c r="S881" s="1184">
        <f t="shared" si="26"/>
        <v>0</v>
      </c>
      <c r="T881" s="1181">
        <f>+'Form 2E'!H62</f>
        <v>0</v>
      </c>
    </row>
    <row r="882" spans="1:23">
      <c r="A882" s="1099" t="s">
        <v>2512</v>
      </c>
      <c r="B882" s="1099" t="s">
        <v>2513</v>
      </c>
      <c r="C882" s="1132">
        <v>214305</v>
      </c>
      <c r="D882" s="1132" t="s">
        <v>2514</v>
      </c>
      <c r="E882" s="1100" t="s">
        <v>2486</v>
      </c>
      <c r="G882" s="1102" t="s">
        <v>2487</v>
      </c>
      <c r="H882" s="1101" t="s">
        <v>2486</v>
      </c>
      <c r="I882" s="1102" t="s">
        <v>2487</v>
      </c>
      <c r="J882" s="1132" t="str">
        <f t="shared" si="27"/>
        <v>Ok</v>
      </c>
      <c r="L882" s="1102" t="s">
        <v>1660</v>
      </c>
      <c r="M882" s="1102" t="s">
        <v>2489</v>
      </c>
      <c r="O882" s="1099">
        <f>+'Form 2E'!A63</f>
        <v>0</v>
      </c>
      <c r="P882" s="1136" t="e">
        <f>VLOOKUP($O882,ICP!$A:$B,2,FALSE)</f>
        <v>#N/A</v>
      </c>
      <c r="R882" s="1100" t="s">
        <v>2515</v>
      </c>
      <c r="S882" s="1184">
        <f t="shared" si="26"/>
        <v>0</v>
      </c>
      <c r="T882" s="1181">
        <f>+'Form 2E'!H63</f>
        <v>0</v>
      </c>
    </row>
    <row r="883" spans="1:23">
      <c r="A883" s="1099" t="s">
        <v>2512</v>
      </c>
      <c r="B883" s="1099" t="s">
        <v>2513</v>
      </c>
      <c r="C883" s="1132">
        <v>214305</v>
      </c>
      <c r="D883" s="1132" t="s">
        <v>2514</v>
      </c>
      <c r="E883" s="1100" t="s">
        <v>2486</v>
      </c>
      <c r="G883" s="1102" t="s">
        <v>2487</v>
      </c>
      <c r="H883" s="1101" t="s">
        <v>2486</v>
      </c>
      <c r="I883" s="1102" t="s">
        <v>2487</v>
      </c>
      <c r="J883" s="1132" t="str">
        <f t="shared" si="27"/>
        <v>Ok</v>
      </c>
      <c r="L883" s="1102" t="s">
        <v>1660</v>
      </c>
      <c r="M883" s="1102" t="s">
        <v>2489</v>
      </c>
      <c r="O883" s="1099">
        <f>+'Form 2E'!A64</f>
        <v>0</v>
      </c>
      <c r="P883" s="1136" t="e">
        <f>VLOOKUP($O883,ICP!$A:$B,2,FALSE)</f>
        <v>#N/A</v>
      </c>
      <c r="R883" s="1100" t="s">
        <v>2515</v>
      </c>
      <c r="S883" s="1184">
        <f t="shared" si="26"/>
        <v>0</v>
      </c>
      <c r="T883" s="1181">
        <f>+'Form 2E'!H64</f>
        <v>0</v>
      </c>
    </row>
    <row r="884" spans="1:23">
      <c r="A884" s="1099" t="s">
        <v>2512</v>
      </c>
      <c r="B884" s="1099" t="s">
        <v>2513</v>
      </c>
      <c r="C884" s="1132">
        <v>214305</v>
      </c>
      <c r="D884" s="1132" t="s">
        <v>2514</v>
      </c>
      <c r="E884" s="1100" t="s">
        <v>2486</v>
      </c>
      <c r="G884" s="1102" t="s">
        <v>2487</v>
      </c>
      <c r="H884" s="1101" t="s">
        <v>2486</v>
      </c>
      <c r="I884" s="1102" t="s">
        <v>2487</v>
      </c>
      <c r="J884" s="1132" t="str">
        <f t="shared" si="27"/>
        <v>Ok</v>
      </c>
      <c r="L884" s="1102" t="s">
        <v>1660</v>
      </c>
      <c r="M884" s="1102" t="s">
        <v>2489</v>
      </c>
      <c r="O884" s="1099">
        <f>+'Form 2E'!A65</f>
        <v>0</v>
      </c>
      <c r="P884" s="1136" t="e">
        <f>VLOOKUP($O884,ICP!$A:$B,2,FALSE)</f>
        <v>#N/A</v>
      </c>
      <c r="R884" s="1100" t="s">
        <v>2515</v>
      </c>
      <c r="S884" s="1184">
        <f t="shared" si="26"/>
        <v>0</v>
      </c>
      <c r="T884" s="1181">
        <f>+'Form 2E'!H65</f>
        <v>0</v>
      </c>
    </row>
    <row r="885" spans="1:23">
      <c r="A885" s="1099" t="s">
        <v>2512</v>
      </c>
      <c r="B885" s="1099" t="s">
        <v>2513</v>
      </c>
      <c r="C885" s="1132">
        <v>214305</v>
      </c>
      <c r="D885" s="1132" t="s">
        <v>2514</v>
      </c>
      <c r="E885" s="1100" t="s">
        <v>2486</v>
      </c>
      <c r="G885" s="1102" t="s">
        <v>2487</v>
      </c>
      <c r="H885" s="1101" t="s">
        <v>2486</v>
      </c>
      <c r="I885" s="1102" t="s">
        <v>2487</v>
      </c>
      <c r="J885" s="1132" t="str">
        <f t="shared" si="27"/>
        <v>Ok</v>
      </c>
      <c r="L885" s="1102" t="s">
        <v>1660</v>
      </c>
      <c r="M885" s="1102" t="s">
        <v>2489</v>
      </c>
      <c r="O885" s="1099">
        <f>+'Form 2E'!A66</f>
        <v>0</v>
      </c>
      <c r="P885" s="1136" t="e">
        <f>VLOOKUP($O885,ICP!$A:$B,2,FALSE)</f>
        <v>#N/A</v>
      </c>
      <c r="R885" s="1100" t="s">
        <v>2515</v>
      </c>
      <c r="S885" s="1184">
        <f t="shared" si="26"/>
        <v>0</v>
      </c>
      <c r="T885" s="1181">
        <f>+'Form 2E'!H66</f>
        <v>0</v>
      </c>
    </row>
    <row r="886" spans="1:23">
      <c r="A886" s="1099" t="s">
        <v>2512</v>
      </c>
      <c r="B886" s="1099" t="s">
        <v>2513</v>
      </c>
      <c r="C886" s="1132">
        <v>214305</v>
      </c>
      <c r="D886" s="1132" t="s">
        <v>2514</v>
      </c>
      <c r="E886" s="1100" t="s">
        <v>2486</v>
      </c>
      <c r="G886" s="1102" t="s">
        <v>2487</v>
      </c>
      <c r="H886" s="1101" t="s">
        <v>2486</v>
      </c>
      <c r="I886" s="1102" t="s">
        <v>2487</v>
      </c>
      <c r="J886" s="1132" t="str">
        <f t="shared" si="27"/>
        <v>Ok</v>
      </c>
      <c r="L886" s="1102" t="s">
        <v>1660</v>
      </c>
      <c r="M886" s="1102" t="s">
        <v>2489</v>
      </c>
      <c r="O886" s="1099">
        <f>+'Form 2E'!A67</f>
        <v>0</v>
      </c>
      <c r="P886" s="1136" t="e">
        <f>VLOOKUP($O886,ICP!$A:$B,2,FALSE)</f>
        <v>#N/A</v>
      </c>
      <c r="R886" s="1100" t="s">
        <v>2515</v>
      </c>
      <c r="S886" s="1184">
        <f t="shared" si="26"/>
        <v>0</v>
      </c>
      <c r="T886" s="1181">
        <f>+'Form 2E'!H67</f>
        <v>0</v>
      </c>
    </row>
    <row r="887" spans="1:23">
      <c r="A887" s="1099" t="s">
        <v>2512</v>
      </c>
      <c r="B887" s="1099" t="s">
        <v>2513</v>
      </c>
      <c r="C887" s="1132">
        <v>214305</v>
      </c>
      <c r="D887" s="1132" t="s">
        <v>2514</v>
      </c>
      <c r="E887" s="1100" t="s">
        <v>2486</v>
      </c>
      <c r="G887" s="1102" t="s">
        <v>2487</v>
      </c>
      <c r="H887" s="1101" t="s">
        <v>2486</v>
      </c>
      <c r="I887" s="1102" t="s">
        <v>2487</v>
      </c>
      <c r="J887" s="1132" t="str">
        <f t="shared" si="27"/>
        <v>Ok</v>
      </c>
      <c r="L887" s="1102" t="s">
        <v>1660</v>
      </c>
      <c r="M887" s="1102" t="s">
        <v>2489</v>
      </c>
      <c r="O887" s="1099">
        <f>+'Form 2E'!A68</f>
        <v>0</v>
      </c>
      <c r="P887" s="1136" t="e">
        <f>VLOOKUP($O887,ICP!$A:$B,2,FALSE)</f>
        <v>#N/A</v>
      </c>
      <c r="R887" s="1100" t="s">
        <v>2515</v>
      </c>
      <c r="S887" s="1184">
        <f t="shared" si="26"/>
        <v>0</v>
      </c>
      <c r="T887" s="1181">
        <f>+'Form 2E'!H68</f>
        <v>0</v>
      </c>
    </row>
    <row r="888" spans="1:23">
      <c r="A888" s="1099" t="s">
        <v>2512</v>
      </c>
      <c r="B888" s="1099" t="s">
        <v>2513</v>
      </c>
      <c r="C888" s="1132">
        <v>214305</v>
      </c>
      <c r="D888" s="1132" t="s">
        <v>2514</v>
      </c>
      <c r="E888" s="1100" t="s">
        <v>2486</v>
      </c>
      <c r="G888" s="1102" t="s">
        <v>2487</v>
      </c>
      <c r="H888" s="1101" t="s">
        <v>2486</v>
      </c>
      <c r="I888" s="1102" t="s">
        <v>2487</v>
      </c>
      <c r="J888" s="1132" t="str">
        <f t="shared" si="27"/>
        <v>Ok</v>
      </c>
      <c r="L888" s="1102" t="s">
        <v>1660</v>
      </c>
      <c r="M888" s="1102" t="s">
        <v>2489</v>
      </c>
      <c r="O888" s="1099">
        <f>+'Form 2E'!A69</f>
        <v>0</v>
      </c>
      <c r="P888" s="1136" t="e">
        <f>VLOOKUP($O888,ICP!$A:$B,2,FALSE)</f>
        <v>#N/A</v>
      </c>
      <c r="R888" s="1100" t="s">
        <v>2515</v>
      </c>
      <c r="S888" s="1184">
        <f t="shared" si="26"/>
        <v>0</v>
      </c>
      <c r="T888" s="1181">
        <f>+'Form 2E'!H69</f>
        <v>0</v>
      </c>
    </row>
    <row r="889" spans="1:23">
      <c r="A889" s="1099" t="s">
        <v>2512</v>
      </c>
      <c r="B889" s="1099" t="s">
        <v>2513</v>
      </c>
      <c r="C889" s="1132">
        <v>214305</v>
      </c>
      <c r="D889" s="1132" t="s">
        <v>2514</v>
      </c>
      <c r="E889" s="1100" t="s">
        <v>2486</v>
      </c>
      <c r="G889" s="1102" t="s">
        <v>2487</v>
      </c>
      <c r="H889" s="1101" t="s">
        <v>2486</v>
      </c>
      <c r="I889" s="1102" t="s">
        <v>2487</v>
      </c>
      <c r="J889" s="1132" t="str">
        <f t="shared" si="27"/>
        <v>Ok</v>
      </c>
      <c r="L889" s="1102" t="s">
        <v>1660</v>
      </c>
      <c r="M889" s="1102" t="s">
        <v>2489</v>
      </c>
      <c r="O889" s="1099">
        <f>+'Form 2E'!A70</f>
        <v>0</v>
      </c>
      <c r="P889" s="1136" t="e">
        <f>VLOOKUP($O889,ICP!$A:$B,2,FALSE)</f>
        <v>#N/A</v>
      </c>
      <c r="R889" s="1100" t="s">
        <v>2515</v>
      </c>
      <c r="S889" s="1184">
        <f t="shared" si="26"/>
        <v>0</v>
      </c>
      <c r="T889" s="1181">
        <f>+'Form 2E'!H70</f>
        <v>0</v>
      </c>
    </row>
    <row r="890" spans="1:23">
      <c r="A890" s="1099" t="s">
        <v>2512</v>
      </c>
      <c r="B890" s="1099" t="s">
        <v>2513</v>
      </c>
      <c r="C890" s="1132">
        <v>214305</v>
      </c>
      <c r="D890" s="1132" t="s">
        <v>2514</v>
      </c>
      <c r="E890" s="1100" t="s">
        <v>2486</v>
      </c>
      <c r="G890" s="1102" t="s">
        <v>2487</v>
      </c>
      <c r="H890" s="1101" t="s">
        <v>2486</v>
      </c>
      <c r="I890" s="1102" t="s">
        <v>2487</v>
      </c>
      <c r="J890" s="1132" t="str">
        <f t="shared" si="27"/>
        <v>Ok</v>
      </c>
      <c r="L890" s="1102" t="s">
        <v>1660</v>
      </c>
      <c r="M890" s="1102" t="s">
        <v>2489</v>
      </c>
      <c r="O890" s="1099">
        <f>+'Form 2E'!A71</f>
        <v>0</v>
      </c>
      <c r="P890" s="1136" t="e">
        <f>VLOOKUP($O890,ICP!$A:$B,2,FALSE)</f>
        <v>#N/A</v>
      </c>
      <c r="R890" s="1100" t="s">
        <v>2515</v>
      </c>
      <c r="S890" s="1184">
        <f t="shared" si="26"/>
        <v>0</v>
      </c>
      <c r="T890" s="1181">
        <f>+'Form 2E'!H71</f>
        <v>0</v>
      </c>
    </row>
    <row r="891" spans="1:23">
      <c r="A891" s="1126" t="s">
        <v>2516</v>
      </c>
      <c r="B891" s="1126"/>
      <c r="C891" s="1126"/>
      <c r="D891" s="1126"/>
      <c r="E891" s="1192"/>
      <c r="F891" s="1192"/>
      <c r="G891" s="1126"/>
      <c r="H891" s="1188"/>
      <c r="I891" s="1186"/>
      <c r="J891" s="1126"/>
      <c r="K891" s="1126"/>
      <c r="L891" s="1230" t="s">
        <v>1252</v>
      </c>
      <c r="M891" s="1126"/>
      <c r="N891" s="1109"/>
      <c r="O891" s="1190"/>
      <c r="P891" s="1191"/>
      <c r="Q891" s="1187"/>
      <c r="R891" s="1192"/>
      <c r="S891" s="1193" t="e">
        <f>SUM(S892:S897)</f>
        <v>#REF!</v>
      </c>
      <c r="T891" s="1193" t="e">
        <f>SUM(T892:T897)</f>
        <v>#REF!</v>
      </c>
      <c r="W891" s="1162"/>
    </row>
    <row r="892" spans="1:23" ht="25.5">
      <c r="A892" s="1099" t="s">
        <v>2517</v>
      </c>
      <c r="B892" s="1099">
        <v>299905</v>
      </c>
      <c r="C892" s="1132">
        <v>299905</v>
      </c>
      <c r="D892" s="1132" t="s">
        <v>2518</v>
      </c>
      <c r="E892" s="1139">
        <v>300000</v>
      </c>
      <c r="F892" s="1139" t="s">
        <v>2292</v>
      </c>
      <c r="G892" s="1132" t="s">
        <v>2519</v>
      </c>
      <c r="H892" s="1150" t="s">
        <v>2520</v>
      </c>
      <c r="I892" s="1134" t="s">
        <v>2519</v>
      </c>
      <c r="J892" s="1132"/>
      <c r="K892" s="1231" t="s">
        <v>2521</v>
      </c>
      <c r="L892" s="1153" t="s">
        <v>1718</v>
      </c>
      <c r="M892" s="1134" t="s">
        <v>2519</v>
      </c>
      <c r="N892" s="1100" t="s">
        <v>2292</v>
      </c>
      <c r="O892" s="1142"/>
      <c r="P892" s="1143"/>
      <c r="Q892" s="1144"/>
      <c r="R892" s="1139" t="s">
        <v>2522</v>
      </c>
      <c r="S892" s="1184">
        <f t="shared" si="26"/>
        <v>7680998.3400000837</v>
      </c>
      <c r="T892" s="1181">
        <f>+'Form 2G'!C22</f>
        <v>7680.9983400000838</v>
      </c>
    </row>
    <row r="893" spans="1:23">
      <c r="A893" s="1099" t="s">
        <v>2523</v>
      </c>
      <c r="B893" s="1099">
        <v>299930</v>
      </c>
      <c r="C893" s="1132">
        <v>299920</v>
      </c>
      <c r="D893" s="1132" t="s">
        <v>2524</v>
      </c>
      <c r="E893" s="1139">
        <v>300000</v>
      </c>
      <c r="F893" s="1139"/>
      <c r="G893" s="1132" t="s">
        <v>2519</v>
      </c>
      <c r="H893" s="1150" t="s">
        <v>2520</v>
      </c>
      <c r="I893" s="1134" t="s">
        <v>2519</v>
      </c>
      <c r="J893" s="1132"/>
      <c r="K893" s="1149" t="s">
        <v>1382</v>
      </c>
      <c r="L893" s="1232">
        <v>300010</v>
      </c>
      <c r="M893" s="1134" t="s">
        <v>2519</v>
      </c>
      <c r="N893" s="1100" t="s">
        <v>1727</v>
      </c>
      <c r="O893" s="1142"/>
      <c r="P893" s="1143"/>
      <c r="Q893" s="1144"/>
      <c r="R893" s="1139" t="s">
        <v>2522</v>
      </c>
      <c r="S893" s="1184">
        <f t="shared" si="26"/>
        <v>9243871.3200000003</v>
      </c>
      <c r="T893" s="1181">
        <f>+'Form 2G'!C29</f>
        <v>9243.8713200000002</v>
      </c>
    </row>
    <row r="894" spans="1:23">
      <c r="A894" s="1099" t="s">
        <v>2525</v>
      </c>
      <c r="B894" s="1099">
        <v>299930</v>
      </c>
      <c r="C894" s="1132">
        <v>299920</v>
      </c>
      <c r="D894" s="1132" t="s">
        <v>2524</v>
      </c>
      <c r="E894" s="1139">
        <v>300000</v>
      </c>
      <c r="F894" s="1139"/>
      <c r="G894" s="1132" t="s">
        <v>2519</v>
      </c>
      <c r="H894" s="1150" t="s">
        <v>2520</v>
      </c>
      <c r="I894" s="1134" t="s">
        <v>2519</v>
      </c>
      <c r="J894" s="1132"/>
      <c r="K894" s="1149" t="s">
        <v>1382</v>
      </c>
      <c r="L894" s="1232">
        <v>300010</v>
      </c>
      <c r="M894" s="1134" t="s">
        <v>2519</v>
      </c>
      <c r="N894" s="1100" t="s">
        <v>1727</v>
      </c>
      <c r="O894" s="1142"/>
      <c r="P894" s="1143"/>
      <c r="Q894" s="1144"/>
      <c r="R894" s="1139" t="s">
        <v>2522</v>
      </c>
      <c r="S894" s="1184" t="e">
        <f t="shared" si="26"/>
        <v>#REF!</v>
      </c>
      <c r="T894" s="1181" t="e">
        <f>+'Form 2G'!#REF!</f>
        <v>#REF!</v>
      </c>
    </row>
    <row r="895" spans="1:23">
      <c r="A895" s="1099" t="s">
        <v>2526</v>
      </c>
      <c r="B895" s="1099">
        <v>299930</v>
      </c>
      <c r="C895" s="1132">
        <v>299920</v>
      </c>
      <c r="D895" s="1132" t="s">
        <v>2524</v>
      </c>
      <c r="E895" s="1139">
        <v>300000</v>
      </c>
      <c r="F895" s="1139"/>
      <c r="G895" s="1132" t="s">
        <v>2519</v>
      </c>
      <c r="H895" s="1150" t="s">
        <v>2520</v>
      </c>
      <c r="I895" s="1134" t="s">
        <v>2519</v>
      </c>
      <c r="J895" s="1132"/>
      <c r="K895" s="1149" t="s">
        <v>1382</v>
      </c>
      <c r="L895" s="1232">
        <v>300010</v>
      </c>
      <c r="M895" s="1134" t="s">
        <v>2519</v>
      </c>
      <c r="N895" s="1100" t="s">
        <v>1727</v>
      </c>
      <c r="O895" s="1142"/>
      <c r="P895" s="1143"/>
      <c r="Q895" s="1144"/>
      <c r="R895" s="1139" t="s">
        <v>2522</v>
      </c>
      <c r="S895" s="1184">
        <f t="shared" si="26"/>
        <v>1147767</v>
      </c>
      <c r="T895" s="1181">
        <f>+'Form 2G'!C31+'Form 2G'!C33</f>
        <v>1147.7670000000001</v>
      </c>
    </row>
    <row r="896" spans="1:23" s="1149" customFormat="1" ht="25.5">
      <c r="A896" s="1132" t="s">
        <v>2527</v>
      </c>
      <c r="B896" s="1132">
        <v>300020</v>
      </c>
      <c r="C896" s="1132">
        <v>299920</v>
      </c>
      <c r="D896" s="1132" t="s">
        <v>2524</v>
      </c>
      <c r="E896" s="1139">
        <v>300000</v>
      </c>
      <c r="F896" s="1139"/>
      <c r="G896" s="1132" t="s">
        <v>2519</v>
      </c>
      <c r="H896" s="1150" t="s">
        <v>2520</v>
      </c>
      <c r="I896" s="1134" t="s">
        <v>2519</v>
      </c>
      <c r="J896" s="1132"/>
      <c r="K896" s="1231" t="s">
        <v>2528</v>
      </c>
      <c r="L896" s="1232">
        <v>300010</v>
      </c>
      <c r="M896" s="1134" t="s">
        <v>2519</v>
      </c>
      <c r="N896" s="1139" t="s">
        <v>1727</v>
      </c>
      <c r="O896" s="1142"/>
      <c r="P896" s="1143"/>
      <c r="Q896" s="1144"/>
      <c r="R896" s="1139" t="s">
        <v>2522</v>
      </c>
      <c r="S896" s="1184">
        <f t="shared" si="26"/>
        <v>-77113.970000000016</v>
      </c>
      <c r="T896" s="1181">
        <f>+'Form 2G'!C35</f>
        <v>-77.113970000000009</v>
      </c>
    </row>
    <row r="897" spans="1:20">
      <c r="A897" s="1099" t="s">
        <v>2529</v>
      </c>
      <c r="B897" s="1099">
        <v>299930</v>
      </c>
      <c r="C897" s="1132">
        <v>299920</v>
      </c>
      <c r="D897" s="1132" t="s">
        <v>2524</v>
      </c>
      <c r="E897" s="1139">
        <v>300000</v>
      </c>
      <c r="F897" s="1139"/>
      <c r="G897" s="1132" t="s">
        <v>2519</v>
      </c>
      <c r="H897" s="1150" t="s">
        <v>2520</v>
      </c>
      <c r="I897" s="1134" t="s">
        <v>2519</v>
      </c>
      <c r="J897" s="1132"/>
      <c r="K897" s="1149" t="s">
        <v>1382</v>
      </c>
      <c r="L897" s="1153" t="s">
        <v>1718</v>
      </c>
      <c r="M897" s="1134" t="s">
        <v>2519</v>
      </c>
      <c r="N897" s="1100" t="s">
        <v>1624</v>
      </c>
      <c r="O897" s="1142"/>
      <c r="P897" s="1143"/>
      <c r="Q897" s="1144"/>
      <c r="R897" s="1139" t="s">
        <v>2522</v>
      </c>
      <c r="S897" s="1184">
        <f t="shared" si="26"/>
        <v>0</v>
      </c>
      <c r="T897" s="1181">
        <f>+'Form 2G'!C24</f>
        <v>0</v>
      </c>
    </row>
    <row r="898" spans="1:20">
      <c r="A898" s="1126" t="s">
        <v>2530</v>
      </c>
      <c r="B898" s="1126"/>
      <c r="C898" s="1126"/>
      <c r="D898" s="1126"/>
      <c r="E898" s="1192"/>
      <c r="F898" s="1192"/>
      <c r="G898" s="1126"/>
      <c r="H898" s="1188"/>
      <c r="I898" s="1186"/>
      <c r="J898" s="1126"/>
      <c r="K898" s="1126"/>
      <c r="L898" s="1230" t="s">
        <v>1252</v>
      </c>
      <c r="M898" s="1126"/>
      <c r="N898" s="1109"/>
      <c r="O898" s="1190"/>
      <c r="P898" s="1191"/>
      <c r="Q898" s="1187"/>
      <c r="R898" s="1192"/>
      <c r="S898" s="1193">
        <f>SUM(S899:S913)</f>
        <v>0</v>
      </c>
      <c r="T898" s="1193">
        <f>SUM(T899:T913)</f>
        <v>0</v>
      </c>
    </row>
    <row r="899" spans="1:20" s="1149" customFormat="1">
      <c r="A899" s="1233" t="s">
        <v>1452</v>
      </c>
      <c r="B899" s="1132"/>
      <c r="C899" s="1132"/>
      <c r="D899" s="1132"/>
      <c r="E899" s="1139"/>
      <c r="F899" s="1139"/>
      <c r="G899" s="1132"/>
      <c r="H899" s="1150"/>
      <c r="I899" s="1134"/>
      <c r="J899" s="1132"/>
      <c r="L899" s="1233" t="s">
        <v>2531</v>
      </c>
      <c r="M899" s="1233" t="s">
        <v>1452</v>
      </c>
      <c r="N899" s="1100" t="s">
        <v>2532</v>
      </c>
      <c r="O899" s="1234"/>
      <c r="P899" s="1235"/>
      <c r="Q899" s="1236" t="s">
        <v>2533</v>
      </c>
      <c r="R899" s="1139" t="s">
        <v>582</v>
      </c>
      <c r="S899" s="1184">
        <f t="shared" ref="S899:S911" si="28">+T899*$S$1</f>
        <v>0</v>
      </c>
      <c r="T899" s="1181">
        <f>+'Form 2H'!S33</f>
        <v>0</v>
      </c>
    </row>
    <row r="900" spans="1:20" s="1149" customFormat="1">
      <c r="A900" s="1233" t="s">
        <v>1452</v>
      </c>
      <c r="B900" s="1132"/>
      <c r="C900" s="1132"/>
      <c r="D900" s="1132"/>
      <c r="E900" s="1139"/>
      <c r="F900" s="1139"/>
      <c r="G900" s="1132"/>
      <c r="H900" s="1150"/>
      <c r="I900" s="1134"/>
      <c r="J900" s="1132"/>
      <c r="L900" s="1233" t="s">
        <v>2531</v>
      </c>
      <c r="M900" s="1233" t="s">
        <v>1452</v>
      </c>
      <c r="N900" s="1100" t="s">
        <v>2534</v>
      </c>
      <c r="O900" s="1234"/>
      <c r="P900" s="1235"/>
      <c r="Q900" s="1236" t="s">
        <v>2533</v>
      </c>
      <c r="R900" s="1139" t="s">
        <v>582</v>
      </c>
      <c r="S900" s="1184">
        <f t="shared" si="28"/>
        <v>0</v>
      </c>
      <c r="T900" s="1181">
        <f>+'Form 2H'!E33</f>
        <v>0</v>
      </c>
    </row>
    <row r="901" spans="1:20" s="1149" customFormat="1">
      <c r="A901" s="1233" t="s">
        <v>1452</v>
      </c>
      <c r="B901" s="1132"/>
      <c r="C901" s="1132"/>
      <c r="D901" s="1132"/>
      <c r="E901" s="1139"/>
      <c r="F901" s="1139"/>
      <c r="G901" s="1132"/>
      <c r="H901" s="1150"/>
      <c r="I901" s="1134"/>
      <c r="J901" s="1132"/>
      <c r="L901" s="1233" t="s">
        <v>2531</v>
      </c>
      <c r="M901" s="1233" t="s">
        <v>1452</v>
      </c>
      <c r="N901" s="1100" t="s">
        <v>2535</v>
      </c>
      <c r="O901" s="1234"/>
      <c r="P901" s="1235"/>
      <c r="Q901" s="1236" t="s">
        <v>2533</v>
      </c>
      <c r="R901" s="1139" t="s">
        <v>582</v>
      </c>
      <c r="S901" s="1184">
        <f t="shared" si="28"/>
        <v>0</v>
      </c>
      <c r="T901" s="1181">
        <f>+'Form 2H'!F33</f>
        <v>0</v>
      </c>
    </row>
    <row r="902" spans="1:20" s="1149" customFormat="1">
      <c r="A902" s="1233" t="s">
        <v>1452</v>
      </c>
      <c r="B902" s="1132"/>
      <c r="C902" s="1132"/>
      <c r="D902" s="1132"/>
      <c r="E902" s="1139"/>
      <c r="F902" s="1139"/>
      <c r="G902" s="1132"/>
      <c r="H902" s="1150"/>
      <c r="I902" s="1134"/>
      <c r="J902" s="1132"/>
      <c r="L902" s="1233" t="s">
        <v>2531</v>
      </c>
      <c r="M902" s="1233" t="s">
        <v>1452</v>
      </c>
      <c r="N902" s="1100" t="s">
        <v>2536</v>
      </c>
      <c r="O902" s="1234"/>
      <c r="P902" s="1235"/>
      <c r="Q902" s="1236" t="s">
        <v>2533</v>
      </c>
      <c r="R902" s="1139" t="s">
        <v>582</v>
      </c>
      <c r="S902" s="1184">
        <f t="shared" si="28"/>
        <v>0</v>
      </c>
      <c r="T902" s="1181">
        <f>+'Form 2H'!G33</f>
        <v>0</v>
      </c>
    </row>
    <row r="903" spans="1:20" s="1149" customFormat="1">
      <c r="A903" s="1233" t="s">
        <v>1452</v>
      </c>
      <c r="B903" s="1132"/>
      <c r="C903" s="1132"/>
      <c r="D903" s="1132"/>
      <c r="E903" s="1139"/>
      <c r="F903" s="1139"/>
      <c r="G903" s="1132"/>
      <c r="H903" s="1150"/>
      <c r="I903" s="1134"/>
      <c r="J903" s="1132"/>
      <c r="L903" s="1233" t="s">
        <v>2531</v>
      </c>
      <c r="M903" s="1233" t="s">
        <v>1452</v>
      </c>
      <c r="N903" s="1100" t="s">
        <v>2537</v>
      </c>
      <c r="O903" s="1234"/>
      <c r="P903" s="1235"/>
      <c r="Q903" s="1236" t="s">
        <v>2533</v>
      </c>
      <c r="R903" s="1139" t="s">
        <v>582</v>
      </c>
      <c r="S903" s="1184">
        <f t="shared" si="28"/>
        <v>0</v>
      </c>
      <c r="T903" s="1181">
        <f>+'Form 2H'!H33</f>
        <v>0</v>
      </c>
    </row>
    <row r="904" spans="1:20" s="1149" customFormat="1">
      <c r="A904" s="1233" t="s">
        <v>1452</v>
      </c>
      <c r="B904" s="1132"/>
      <c r="C904" s="1132"/>
      <c r="D904" s="1132"/>
      <c r="E904" s="1139"/>
      <c r="F904" s="1139"/>
      <c r="G904" s="1132"/>
      <c r="H904" s="1150"/>
      <c r="I904" s="1134"/>
      <c r="J904" s="1132"/>
      <c r="L904" s="1233" t="s">
        <v>2531</v>
      </c>
      <c r="M904" s="1233" t="s">
        <v>1452</v>
      </c>
      <c r="N904" s="1100" t="s">
        <v>2538</v>
      </c>
      <c r="O904" s="1234"/>
      <c r="P904" s="1235"/>
      <c r="Q904" s="1236" t="s">
        <v>2533</v>
      </c>
      <c r="R904" s="1139" t="s">
        <v>582</v>
      </c>
      <c r="S904" s="1184">
        <f t="shared" si="28"/>
        <v>0</v>
      </c>
      <c r="T904" s="1181">
        <f>+'Form 2H'!I33</f>
        <v>0</v>
      </c>
    </row>
    <row r="905" spans="1:20" s="1149" customFormat="1">
      <c r="A905" s="1233" t="s">
        <v>1452</v>
      </c>
      <c r="B905" s="1132"/>
      <c r="C905" s="1132"/>
      <c r="D905" s="1132"/>
      <c r="E905" s="1139"/>
      <c r="F905" s="1139"/>
      <c r="G905" s="1132"/>
      <c r="H905" s="1150"/>
      <c r="I905" s="1134"/>
      <c r="J905" s="1132"/>
      <c r="L905" s="1233" t="s">
        <v>2531</v>
      </c>
      <c r="M905" s="1233" t="s">
        <v>1452</v>
      </c>
      <c r="N905" s="1100" t="s">
        <v>2539</v>
      </c>
      <c r="O905" s="1234"/>
      <c r="P905" s="1235"/>
      <c r="Q905" s="1236" t="s">
        <v>2533</v>
      </c>
      <c r="R905" s="1139" t="s">
        <v>582</v>
      </c>
      <c r="S905" s="1184">
        <f t="shared" si="28"/>
        <v>0</v>
      </c>
      <c r="T905" s="1181">
        <f>+'Form 2H'!K33</f>
        <v>0</v>
      </c>
    </row>
    <row r="906" spans="1:20" s="1149" customFormat="1">
      <c r="A906" s="1233" t="s">
        <v>1452</v>
      </c>
      <c r="B906" s="1132"/>
      <c r="C906" s="1132"/>
      <c r="D906" s="1132"/>
      <c r="E906" s="1139"/>
      <c r="F906" s="1139"/>
      <c r="G906" s="1132"/>
      <c r="H906" s="1150"/>
      <c r="I906" s="1134"/>
      <c r="J906" s="1132"/>
      <c r="L906" s="1233" t="s">
        <v>2531</v>
      </c>
      <c r="M906" s="1233" t="s">
        <v>1452</v>
      </c>
      <c r="N906" s="1100" t="s">
        <v>2540</v>
      </c>
      <c r="O906" s="1234"/>
      <c r="P906" s="1235"/>
      <c r="Q906" s="1236" t="s">
        <v>2533</v>
      </c>
      <c r="R906" s="1139" t="s">
        <v>582</v>
      </c>
      <c r="S906" s="1184">
        <f t="shared" si="28"/>
        <v>0</v>
      </c>
      <c r="T906" s="1181">
        <f>+'Form 2H'!L33</f>
        <v>0</v>
      </c>
    </row>
    <row r="907" spans="1:20" s="1149" customFormat="1">
      <c r="A907" s="1233" t="s">
        <v>1452</v>
      </c>
      <c r="B907" s="1132"/>
      <c r="C907" s="1132"/>
      <c r="D907" s="1132"/>
      <c r="E907" s="1139"/>
      <c r="F907" s="1139"/>
      <c r="G907" s="1132"/>
      <c r="H907" s="1150"/>
      <c r="I907" s="1134"/>
      <c r="J907" s="1132"/>
      <c r="L907" s="1233" t="s">
        <v>2531</v>
      </c>
      <c r="M907" s="1233" t="s">
        <v>1452</v>
      </c>
      <c r="N907" s="1100" t="s">
        <v>2541</v>
      </c>
      <c r="O907" s="1234"/>
      <c r="P907" s="1235"/>
      <c r="Q907" s="1236" t="s">
        <v>2533</v>
      </c>
      <c r="R907" s="1139" t="s">
        <v>582</v>
      </c>
      <c r="S907" s="1184">
        <f t="shared" si="28"/>
        <v>0</v>
      </c>
      <c r="T907" s="1181">
        <f>+'Form 2H'!M33</f>
        <v>0</v>
      </c>
    </row>
    <row r="908" spans="1:20" s="1149" customFormat="1">
      <c r="A908" s="1233" t="s">
        <v>1452</v>
      </c>
      <c r="B908" s="1132"/>
      <c r="C908" s="1132"/>
      <c r="D908" s="1132"/>
      <c r="E908" s="1139"/>
      <c r="F908" s="1139"/>
      <c r="G908" s="1132"/>
      <c r="H908" s="1150"/>
      <c r="I908" s="1134"/>
      <c r="J908" s="1132"/>
      <c r="L908" s="1233" t="s">
        <v>2531</v>
      </c>
      <c r="M908" s="1233" t="s">
        <v>1452</v>
      </c>
      <c r="N908" s="1100" t="s">
        <v>2542</v>
      </c>
      <c r="O908" s="1234"/>
      <c r="P908" s="1235"/>
      <c r="Q908" s="1236" t="s">
        <v>2533</v>
      </c>
      <c r="R908" s="1139" t="s">
        <v>582</v>
      </c>
      <c r="S908" s="1184">
        <f t="shared" si="28"/>
        <v>0</v>
      </c>
      <c r="T908" s="1181">
        <f>+'Form 2H'!N33</f>
        <v>0</v>
      </c>
    </row>
    <row r="909" spans="1:20" s="1149" customFormat="1">
      <c r="A909" s="1233" t="s">
        <v>1452</v>
      </c>
      <c r="B909" s="1132"/>
      <c r="C909" s="1132"/>
      <c r="D909" s="1132"/>
      <c r="E909" s="1139"/>
      <c r="F909" s="1139"/>
      <c r="G909" s="1132"/>
      <c r="H909" s="1150"/>
      <c r="I909" s="1134"/>
      <c r="J909" s="1132"/>
      <c r="L909" s="1233" t="s">
        <v>2531</v>
      </c>
      <c r="M909" s="1233" t="s">
        <v>1452</v>
      </c>
      <c r="N909" s="1100" t="s">
        <v>2543</v>
      </c>
      <c r="O909" s="1234"/>
      <c r="P909" s="1235"/>
      <c r="Q909" s="1236" t="s">
        <v>2533</v>
      </c>
      <c r="R909" s="1139" t="s">
        <v>582</v>
      </c>
      <c r="S909" s="1184">
        <f t="shared" si="28"/>
        <v>0</v>
      </c>
      <c r="T909" s="1181">
        <f>+'Form 2H'!O33</f>
        <v>0</v>
      </c>
    </row>
    <row r="910" spans="1:20" s="1149" customFormat="1">
      <c r="A910" s="1233" t="s">
        <v>1452</v>
      </c>
      <c r="B910" s="1132"/>
      <c r="C910" s="1132"/>
      <c r="D910" s="1132"/>
      <c r="E910" s="1139"/>
      <c r="F910" s="1139"/>
      <c r="G910" s="1132"/>
      <c r="H910" s="1150"/>
      <c r="I910" s="1134"/>
      <c r="J910" s="1132"/>
      <c r="L910" s="1233" t="s">
        <v>2531</v>
      </c>
      <c r="M910" s="1233" t="s">
        <v>1452</v>
      </c>
      <c r="N910" s="1100" t="s">
        <v>2544</v>
      </c>
      <c r="O910" s="1234"/>
      <c r="P910" s="1235"/>
      <c r="Q910" s="1236" t="s">
        <v>2533</v>
      </c>
      <c r="R910" s="1139" t="s">
        <v>582</v>
      </c>
      <c r="S910" s="1184">
        <f t="shared" si="28"/>
        <v>0</v>
      </c>
      <c r="T910" s="1181">
        <f>+'Form 2H'!Q33</f>
        <v>0</v>
      </c>
    </row>
    <row r="911" spans="1:20" s="1149" customFormat="1">
      <c r="A911" s="1233" t="s">
        <v>1452</v>
      </c>
      <c r="B911" s="1132"/>
      <c r="C911" s="1132"/>
      <c r="D911" s="1132"/>
      <c r="E911" s="1139"/>
      <c r="F911" s="1139"/>
      <c r="G911" s="1132"/>
      <c r="H911" s="1150"/>
      <c r="I911" s="1134"/>
      <c r="J911" s="1132"/>
      <c r="L911" s="1233" t="s">
        <v>2531</v>
      </c>
      <c r="M911" s="1233" t="s">
        <v>1452</v>
      </c>
      <c r="N911" s="1100" t="s">
        <v>2545</v>
      </c>
      <c r="O911" s="1234"/>
      <c r="P911" s="1235"/>
      <c r="Q911" s="1236" t="s">
        <v>2533</v>
      </c>
      <c r="R911" s="1139" t="s">
        <v>582</v>
      </c>
      <c r="S911" s="1184">
        <f t="shared" si="28"/>
        <v>0</v>
      </c>
      <c r="T911" s="1181">
        <f>+'Form 2H'!U33</f>
        <v>0</v>
      </c>
    </row>
    <row r="912" spans="1:20" s="1149" customFormat="1">
      <c r="A912" s="1233" t="s">
        <v>1452</v>
      </c>
      <c r="B912" s="1132"/>
      <c r="C912" s="1132"/>
      <c r="D912" s="1132"/>
      <c r="E912" s="1139"/>
      <c r="F912" s="1139"/>
      <c r="G912" s="1132"/>
      <c r="H912" s="1150"/>
      <c r="I912" s="1134"/>
      <c r="J912" s="1132"/>
      <c r="L912" s="1233" t="s">
        <v>2531</v>
      </c>
      <c r="M912" s="1233" t="s">
        <v>1452</v>
      </c>
      <c r="N912" s="1139" t="s">
        <v>95</v>
      </c>
      <c r="O912" s="1234"/>
      <c r="P912" s="1235"/>
      <c r="Q912" s="1236" t="s">
        <v>2533</v>
      </c>
      <c r="R912" s="1139" t="s">
        <v>582</v>
      </c>
      <c r="S912" s="1180">
        <f>+T912</f>
        <v>0</v>
      </c>
      <c r="T912" s="1237">
        <f>+'Form 2H'!W33</f>
        <v>0</v>
      </c>
    </row>
    <row r="913" spans="1:20" s="1149" customFormat="1">
      <c r="A913" s="1233" t="s">
        <v>1452</v>
      </c>
      <c r="B913" s="1132"/>
      <c r="C913" s="1132"/>
      <c r="D913" s="1132"/>
      <c r="E913" s="1139"/>
      <c r="F913" s="1139"/>
      <c r="G913" s="1132"/>
      <c r="H913" s="1150"/>
      <c r="I913" s="1134"/>
      <c r="J913" s="1132"/>
      <c r="L913" s="1233" t="s">
        <v>2531</v>
      </c>
      <c r="M913" s="1233" t="s">
        <v>1452</v>
      </c>
      <c r="N913" s="1139" t="s">
        <v>94</v>
      </c>
      <c r="O913" s="1234"/>
      <c r="P913" s="1235"/>
      <c r="Q913" s="1236" t="s">
        <v>2533</v>
      </c>
      <c r="R913" s="1139" t="s">
        <v>582</v>
      </c>
      <c r="S913" s="1180">
        <f>+T913</f>
        <v>0</v>
      </c>
      <c r="T913" s="1237">
        <f>+'Form 2H'!V33</f>
        <v>0</v>
      </c>
    </row>
    <row r="914" spans="1:20" s="1149" customFormat="1">
      <c r="A914" s="1238" t="s">
        <v>2546</v>
      </c>
      <c r="B914" s="1132"/>
      <c r="C914" s="1132"/>
      <c r="D914" s="1132"/>
      <c r="E914" s="1139"/>
      <c r="F914" s="1139"/>
      <c r="G914" s="1132"/>
      <c r="H914" s="1150"/>
      <c r="I914" s="1134"/>
      <c r="J914" s="1132"/>
      <c r="L914" s="1238" t="s">
        <v>2547</v>
      </c>
      <c r="M914" s="1238" t="s">
        <v>2546</v>
      </c>
      <c r="N914" s="1139" t="s">
        <v>2292</v>
      </c>
      <c r="O914" s="1234"/>
      <c r="P914" s="1235"/>
      <c r="Q914" s="1239"/>
      <c r="R914" s="1139"/>
      <c r="S914" s="1180">
        <f>+T914</f>
        <v>0</v>
      </c>
      <c r="T914" s="1237">
        <f>+'Form 2I'!C13</f>
        <v>0</v>
      </c>
    </row>
    <row r="915" spans="1:20" s="1149" customFormat="1">
      <c r="A915" s="1238" t="s">
        <v>2546</v>
      </c>
      <c r="B915" s="1132"/>
      <c r="C915" s="1132"/>
      <c r="D915" s="1132"/>
      <c r="E915" s="1139"/>
      <c r="F915" s="1139"/>
      <c r="G915" s="1132"/>
      <c r="H915" s="1150"/>
      <c r="I915" s="1134"/>
      <c r="J915" s="1132"/>
      <c r="L915" s="1238" t="s">
        <v>2547</v>
      </c>
      <c r="M915" s="1238" t="s">
        <v>2546</v>
      </c>
      <c r="N915" s="1139" t="s">
        <v>2548</v>
      </c>
      <c r="O915" s="1234"/>
      <c r="P915" s="1235"/>
      <c r="Q915" s="1239"/>
      <c r="R915" s="1139"/>
      <c r="S915" s="1180">
        <f>+T915</f>
        <v>0</v>
      </c>
      <c r="T915" s="1237">
        <f>+'Form 2I'!D13</f>
        <v>0</v>
      </c>
    </row>
    <row r="916" spans="1:20" s="1149" customFormat="1">
      <c r="A916" s="1238" t="s">
        <v>2546</v>
      </c>
      <c r="B916" s="1132"/>
      <c r="C916" s="1132"/>
      <c r="D916" s="1132"/>
      <c r="E916" s="1139"/>
      <c r="F916" s="1139"/>
      <c r="G916" s="1132"/>
      <c r="H916" s="1150"/>
      <c r="I916" s="1134"/>
      <c r="J916" s="1132"/>
      <c r="L916" s="1238" t="s">
        <v>2547</v>
      </c>
      <c r="M916" s="1238" t="s">
        <v>2546</v>
      </c>
      <c r="N916" s="1139" t="s">
        <v>2549</v>
      </c>
      <c r="O916" s="1234"/>
      <c r="P916" s="1235"/>
      <c r="Q916" s="1239"/>
      <c r="R916" s="1139"/>
      <c r="S916" s="1180">
        <f>+T916</f>
        <v>0</v>
      </c>
      <c r="T916" s="1237">
        <f>-'Form 2I'!E13</f>
        <v>0</v>
      </c>
    </row>
    <row r="917" spans="1:20" s="1149" customFormat="1">
      <c r="A917" s="1238" t="s">
        <v>1669</v>
      </c>
      <c r="B917" s="1132"/>
      <c r="C917" s="1132"/>
      <c r="D917" s="1132"/>
      <c r="E917" s="1139"/>
      <c r="F917" s="1139"/>
      <c r="G917" s="1132"/>
      <c r="H917" s="1150"/>
      <c r="I917" s="1134"/>
      <c r="J917" s="1132"/>
      <c r="L917" s="1238" t="s">
        <v>2550</v>
      </c>
      <c r="M917" s="1238" t="s">
        <v>1669</v>
      </c>
      <c r="N917" s="1139" t="s">
        <v>2292</v>
      </c>
      <c r="O917" s="1234"/>
      <c r="P917" s="1235"/>
      <c r="Q917" s="1239"/>
      <c r="R917" s="1139"/>
      <c r="S917" s="1180">
        <f>+T917*$S$1</f>
        <v>0</v>
      </c>
      <c r="T917" s="1237">
        <f>+'Form 2I'!C18</f>
        <v>0</v>
      </c>
    </row>
    <row r="918" spans="1:20" s="1149" customFormat="1">
      <c r="A918" s="1238" t="s">
        <v>1669</v>
      </c>
      <c r="B918" s="1132"/>
      <c r="C918" s="1132"/>
      <c r="D918" s="1132"/>
      <c r="E918" s="1139"/>
      <c r="F918" s="1139"/>
      <c r="G918" s="1132"/>
      <c r="H918" s="1150"/>
      <c r="I918" s="1134"/>
      <c r="J918" s="1132"/>
      <c r="L918" s="1238" t="s">
        <v>2550</v>
      </c>
      <c r="M918" s="1238" t="s">
        <v>1669</v>
      </c>
      <c r="N918" s="1139" t="s">
        <v>2551</v>
      </c>
      <c r="O918" s="1234"/>
      <c r="P918" s="1235"/>
      <c r="Q918" s="1239"/>
      <c r="R918" s="1139"/>
      <c r="S918" s="1180">
        <f>+T918*$S$1</f>
        <v>0</v>
      </c>
      <c r="T918" s="1237">
        <f>+'Form 2I'!D18</f>
        <v>0</v>
      </c>
    </row>
    <row r="919" spans="1:20" s="1149" customFormat="1">
      <c r="A919" s="1238" t="s">
        <v>1669</v>
      </c>
      <c r="B919" s="1132"/>
      <c r="C919" s="1132"/>
      <c r="D919" s="1132"/>
      <c r="E919" s="1139"/>
      <c r="F919" s="1139"/>
      <c r="G919" s="1132"/>
      <c r="H919" s="1150"/>
      <c r="I919" s="1134"/>
      <c r="J919" s="1132"/>
      <c r="L919" s="1238" t="s">
        <v>2550</v>
      </c>
      <c r="M919" s="1238" t="s">
        <v>1669</v>
      </c>
      <c r="N919" s="1139" t="s">
        <v>2552</v>
      </c>
      <c r="O919" s="1234"/>
      <c r="P919" s="1235"/>
      <c r="Q919" s="1239"/>
      <c r="R919" s="1139"/>
      <c r="S919" s="1180">
        <f>+T919*$S$1</f>
        <v>0</v>
      </c>
      <c r="T919" s="1237">
        <f>-'Form 2I'!E18</f>
        <v>0</v>
      </c>
    </row>
    <row r="920" spans="1:20" s="1149" customFormat="1">
      <c r="A920" s="1238" t="s">
        <v>1669</v>
      </c>
      <c r="B920" s="1132"/>
      <c r="C920" s="1132"/>
      <c r="D920" s="1132"/>
      <c r="E920" s="1139"/>
      <c r="F920" s="1139"/>
      <c r="G920" s="1132"/>
      <c r="H920" s="1150"/>
      <c r="I920" s="1134"/>
      <c r="J920" s="1132"/>
      <c r="L920" s="1238" t="s">
        <v>2550</v>
      </c>
      <c r="M920" s="1238" t="s">
        <v>1669</v>
      </c>
      <c r="N920" s="1139" t="s">
        <v>2553</v>
      </c>
      <c r="O920" s="1234"/>
      <c r="P920" s="1235"/>
      <c r="Q920" s="1239"/>
      <c r="R920" s="1139"/>
      <c r="S920" s="1180">
        <f>+T920</f>
        <v>0</v>
      </c>
      <c r="T920" s="1237">
        <f>+'Form 2I'!H18</f>
        <v>0</v>
      </c>
    </row>
    <row r="921" spans="1:20" s="1149" customFormat="1">
      <c r="A921" s="1238" t="s">
        <v>1669</v>
      </c>
      <c r="B921" s="1132"/>
      <c r="C921" s="1132"/>
      <c r="D921" s="1132"/>
      <c r="E921" s="1139"/>
      <c r="F921" s="1139"/>
      <c r="G921" s="1132"/>
      <c r="H921" s="1150"/>
      <c r="I921" s="1134"/>
      <c r="J921" s="1132"/>
      <c r="L921" s="1238" t="s">
        <v>2550</v>
      </c>
      <c r="M921" s="1238" t="s">
        <v>1669</v>
      </c>
      <c r="N921" s="1139" t="s">
        <v>2554</v>
      </c>
      <c r="O921" s="1234"/>
      <c r="P921" s="1235"/>
      <c r="Q921" s="1239"/>
      <c r="R921" s="1139"/>
      <c r="S921" s="1180">
        <f>+T921*$S$1</f>
        <v>0</v>
      </c>
      <c r="T921" s="1237">
        <f>+'Form 2I'!I18</f>
        <v>0</v>
      </c>
    </row>
    <row r="922" spans="1:20" s="1149" customFormat="1">
      <c r="A922" s="1238" t="s">
        <v>1669</v>
      </c>
      <c r="B922" s="1132"/>
      <c r="C922" s="1132"/>
      <c r="D922" s="1132"/>
      <c r="E922" s="1139"/>
      <c r="F922" s="1139"/>
      <c r="G922" s="1132"/>
      <c r="H922" s="1150"/>
      <c r="I922" s="1134"/>
      <c r="J922" s="1132"/>
      <c r="L922" s="1238" t="s">
        <v>2550</v>
      </c>
      <c r="M922" s="1238" t="s">
        <v>1669</v>
      </c>
      <c r="N922" s="1139" t="s">
        <v>2555</v>
      </c>
      <c r="O922" s="1234"/>
      <c r="P922" s="1235"/>
      <c r="Q922" s="1239"/>
      <c r="R922" s="1139"/>
      <c r="S922" s="1180">
        <f>+T922*$S$1</f>
        <v>0</v>
      </c>
      <c r="T922" s="1237">
        <f>+'Form 2I'!J18</f>
        <v>0</v>
      </c>
    </row>
    <row r="923" spans="1:20" s="1149" customFormat="1">
      <c r="A923" s="1238" t="s">
        <v>1669</v>
      </c>
      <c r="B923" s="1132"/>
      <c r="C923" s="1132"/>
      <c r="D923" s="1132"/>
      <c r="E923" s="1139"/>
      <c r="F923" s="1139"/>
      <c r="G923" s="1132"/>
      <c r="H923" s="1150"/>
      <c r="I923" s="1134"/>
      <c r="J923" s="1132"/>
      <c r="L923" s="1238" t="s">
        <v>2550</v>
      </c>
      <c r="M923" s="1238" t="s">
        <v>1669</v>
      </c>
      <c r="N923" s="1139" t="s">
        <v>2556</v>
      </c>
      <c r="O923" s="1234"/>
      <c r="P923" s="1235"/>
      <c r="Q923" s="1239"/>
      <c r="R923" s="1139"/>
      <c r="S923" s="1180">
        <f>+T923</f>
        <v>0</v>
      </c>
      <c r="T923" s="1237">
        <f>+'Form 2I'!K18</f>
        <v>0</v>
      </c>
    </row>
    <row r="924" spans="1:20" s="1149" customFormat="1">
      <c r="A924" s="1238" t="s">
        <v>1669</v>
      </c>
      <c r="B924" s="1132"/>
      <c r="C924" s="1132"/>
      <c r="D924" s="1132"/>
      <c r="E924" s="1139"/>
      <c r="F924" s="1139"/>
      <c r="G924" s="1132"/>
      <c r="H924" s="1150"/>
      <c r="I924" s="1134"/>
      <c r="J924" s="1132"/>
      <c r="L924" s="1238" t="s">
        <v>2550</v>
      </c>
      <c r="M924" s="1238" t="s">
        <v>1669</v>
      </c>
      <c r="N924" s="1139" t="s">
        <v>2557</v>
      </c>
      <c r="O924" s="1234"/>
      <c r="P924" s="1235"/>
      <c r="Q924" s="1139"/>
      <c r="R924" s="1139"/>
      <c r="S924" s="1180">
        <f>+T924</f>
        <v>0</v>
      </c>
      <c r="T924" s="1237">
        <f>+'Form 2I'!L18</f>
        <v>0</v>
      </c>
    </row>
    <row r="925" spans="1:20" s="1149" customFormat="1" ht="15">
      <c r="A925" s="1238" t="s">
        <v>2558</v>
      </c>
      <c r="B925" s="1132"/>
      <c r="C925" s="1132"/>
      <c r="D925" s="1132"/>
      <c r="E925" s="1139"/>
      <c r="F925" s="1139"/>
      <c r="G925" s="1132"/>
      <c r="H925" s="1150"/>
      <c r="I925" s="1134"/>
      <c r="J925" s="1132"/>
      <c r="L925" s="1240" t="s">
        <v>2559</v>
      </c>
      <c r="M925" s="1238" t="s">
        <v>2558</v>
      </c>
      <c r="N925" s="1241" t="s">
        <v>2560</v>
      </c>
      <c r="O925" s="1234"/>
      <c r="P925" s="1235"/>
      <c r="Q925" s="1239"/>
      <c r="R925" s="1139"/>
      <c r="S925" s="1180">
        <f>+T925*$S$1</f>
        <v>0</v>
      </c>
      <c r="T925" s="1237">
        <f>+'Form 2I'!D20</f>
        <v>0</v>
      </c>
    </row>
    <row r="926" spans="1:20" s="1149" customFormat="1" ht="15">
      <c r="A926" s="1238" t="s">
        <v>2558</v>
      </c>
      <c r="B926" s="1132"/>
      <c r="C926" s="1132"/>
      <c r="D926" s="1132"/>
      <c r="E926" s="1139"/>
      <c r="F926" s="1139"/>
      <c r="G926" s="1132"/>
      <c r="H926" s="1150"/>
      <c r="I926" s="1134"/>
      <c r="J926" s="1132"/>
      <c r="L926" s="1240" t="s">
        <v>2559</v>
      </c>
      <c r="M926" s="1238" t="s">
        <v>2558</v>
      </c>
      <c r="N926" s="1241" t="s">
        <v>2561</v>
      </c>
      <c r="O926" s="1234"/>
      <c r="P926" s="1235"/>
      <c r="Q926" s="1239"/>
      <c r="R926" s="1139"/>
      <c r="S926" s="1180">
        <f>+T926*$S$1</f>
        <v>0</v>
      </c>
      <c r="T926" s="1237">
        <f>-'Form 2I'!E20</f>
        <v>0</v>
      </c>
    </row>
    <row r="927" spans="1:20" s="1149" customFormat="1" ht="15">
      <c r="A927" s="1238" t="s">
        <v>2558</v>
      </c>
      <c r="B927" s="1132"/>
      <c r="C927" s="1132"/>
      <c r="D927" s="1132"/>
      <c r="E927" s="1139"/>
      <c r="F927" s="1139"/>
      <c r="G927" s="1132"/>
      <c r="H927" s="1150"/>
      <c r="I927" s="1134"/>
      <c r="J927" s="1132"/>
      <c r="L927" s="1240" t="s">
        <v>2559</v>
      </c>
      <c r="M927" s="1238" t="s">
        <v>2558</v>
      </c>
      <c r="N927" s="1139" t="s">
        <v>2553</v>
      </c>
      <c r="O927" s="1234"/>
      <c r="P927" s="1235"/>
      <c r="Q927" s="1239"/>
      <c r="R927" s="1139"/>
      <c r="S927" s="1180">
        <f>+T927</f>
        <v>0</v>
      </c>
      <c r="T927" s="1237">
        <f>+'Form 2I'!H20</f>
        <v>0</v>
      </c>
    </row>
    <row r="928" spans="1:20" s="1149" customFormat="1" ht="15">
      <c r="A928" s="1238" t="s">
        <v>2558</v>
      </c>
      <c r="B928" s="1132"/>
      <c r="C928" s="1132"/>
      <c r="D928" s="1132"/>
      <c r="E928" s="1139"/>
      <c r="F928" s="1139"/>
      <c r="G928" s="1132"/>
      <c r="H928" s="1150"/>
      <c r="I928" s="1134"/>
      <c r="J928" s="1132"/>
      <c r="L928" s="1240" t="s">
        <v>2559</v>
      </c>
      <c r="M928" s="1238" t="s">
        <v>2558</v>
      </c>
      <c r="N928" s="1139" t="s">
        <v>2554</v>
      </c>
      <c r="O928" s="1234"/>
      <c r="P928" s="1235"/>
      <c r="Q928" s="1239"/>
      <c r="R928" s="1139"/>
      <c r="S928" s="1180">
        <f>+T928*$S$1</f>
        <v>0</v>
      </c>
      <c r="T928" s="1237">
        <f>+'Form 2I'!I20</f>
        <v>0</v>
      </c>
    </row>
    <row r="929" spans="1:25" s="1149" customFormat="1" ht="15">
      <c r="A929" s="1238" t="s">
        <v>2558</v>
      </c>
      <c r="B929" s="1132"/>
      <c r="C929" s="1132"/>
      <c r="D929" s="1132"/>
      <c r="E929" s="1139"/>
      <c r="F929" s="1139"/>
      <c r="G929" s="1132"/>
      <c r="H929" s="1150"/>
      <c r="I929" s="1134"/>
      <c r="J929" s="1132"/>
      <c r="L929" s="1240" t="s">
        <v>2559</v>
      </c>
      <c r="M929" s="1238" t="s">
        <v>2558</v>
      </c>
      <c r="N929" s="1139" t="s">
        <v>2555</v>
      </c>
      <c r="O929" s="1234"/>
      <c r="P929" s="1235"/>
      <c r="Q929" s="1239"/>
      <c r="R929" s="1139"/>
      <c r="S929" s="1180">
        <f>+T929*$S$1</f>
        <v>0</v>
      </c>
      <c r="T929" s="1237">
        <f>+'Form 2I'!J20</f>
        <v>0</v>
      </c>
    </row>
    <row r="930" spans="1:25" s="1149" customFormat="1" ht="15">
      <c r="A930" s="1238" t="s">
        <v>2558</v>
      </c>
      <c r="B930" s="1132"/>
      <c r="C930" s="1132"/>
      <c r="D930" s="1132"/>
      <c r="E930" s="1139"/>
      <c r="F930" s="1139"/>
      <c r="G930" s="1132"/>
      <c r="H930" s="1150"/>
      <c r="I930" s="1134"/>
      <c r="J930" s="1132"/>
      <c r="L930" s="1240" t="s">
        <v>2559</v>
      </c>
      <c r="M930" s="1238" t="s">
        <v>2558</v>
      </c>
      <c r="N930" s="1139" t="s">
        <v>2556</v>
      </c>
      <c r="O930" s="1234"/>
      <c r="P930" s="1235"/>
      <c r="Q930" s="1239"/>
      <c r="R930" s="1139"/>
      <c r="S930" s="1242">
        <f>+T930</f>
        <v>0</v>
      </c>
      <c r="T930" s="1237">
        <f>+'Form 2I'!K20</f>
        <v>0</v>
      </c>
    </row>
    <row r="931" spans="1:25" s="1149" customFormat="1" ht="15">
      <c r="A931" s="1238" t="s">
        <v>2558</v>
      </c>
      <c r="B931" s="1132"/>
      <c r="C931" s="1132"/>
      <c r="D931" s="1132"/>
      <c r="E931" s="1139"/>
      <c r="F931" s="1139"/>
      <c r="G931" s="1132"/>
      <c r="H931" s="1150"/>
      <c r="I931" s="1134"/>
      <c r="J931" s="1132"/>
      <c r="L931" s="1240" t="s">
        <v>2559</v>
      </c>
      <c r="M931" s="1238" t="s">
        <v>2558</v>
      </c>
      <c r="N931" s="1139" t="s">
        <v>2557</v>
      </c>
      <c r="O931" s="1234"/>
      <c r="P931" s="1235"/>
      <c r="Q931" s="1239"/>
      <c r="R931" s="1139"/>
      <c r="S931" s="1242">
        <f>+T931</f>
        <v>0</v>
      </c>
      <c r="T931" s="1237">
        <f>+'Form 2I'!L20</f>
        <v>0</v>
      </c>
    </row>
    <row r="932" spans="1:25" s="1149" customFormat="1">
      <c r="A932" s="1238" t="s">
        <v>2562</v>
      </c>
      <c r="B932" s="1132"/>
      <c r="C932" s="1132"/>
      <c r="D932" s="1132"/>
      <c r="E932" s="1139"/>
      <c r="F932" s="1139"/>
      <c r="G932" s="1132"/>
      <c r="H932" s="1150"/>
      <c r="I932" s="1134"/>
      <c r="J932" s="1132"/>
      <c r="L932" s="1238" t="s">
        <v>2563</v>
      </c>
      <c r="M932" s="1238" t="s">
        <v>2562</v>
      </c>
      <c r="N932" s="1139"/>
      <c r="O932" s="1234"/>
      <c r="P932" s="1235"/>
      <c r="Q932" s="1239"/>
      <c r="R932" s="1139"/>
      <c r="S932" s="1180">
        <f>+T932*$S$1</f>
        <v>0</v>
      </c>
      <c r="T932" s="1237">
        <f>+'Form 2I'!G24</f>
        <v>0</v>
      </c>
    </row>
    <row r="933" spans="1:25" s="1149" customFormat="1">
      <c r="A933" s="1238" t="s">
        <v>2564</v>
      </c>
      <c r="B933" s="1132"/>
      <c r="C933" s="1132"/>
      <c r="D933" s="1132"/>
      <c r="E933" s="1139"/>
      <c r="F933" s="1139"/>
      <c r="G933" s="1132"/>
      <c r="H933" s="1150"/>
      <c r="I933" s="1134"/>
      <c r="J933" s="1132"/>
      <c r="L933" s="1238" t="s">
        <v>2565</v>
      </c>
      <c r="M933" s="1238" t="s">
        <v>2564</v>
      </c>
      <c r="N933" s="1139"/>
      <c r="O933" s="1234"/>
      <c r="P933" s="1235"/>
      <c r="Q933" s="1239"/>
      <c r="R933" s="1139"/>
      <c r="S933" s="1180">
        <f>+T933*$S$1</f>
        <v>0</v>
      </c>
      <c r="T933" s="1237">
        <f>+'Form 2I'!G25</f>
        <v>0</v>
      </c>
    </row>
    <row r="934" spans="1:25" s="1149" customFormat="1">
      <c r="A934" s="1238" t="s">
        <v>2566</v>
      </c>
      <c r="B934" s="1132"/>
      <c r="C934" s="1132"/>
      <c r="D934" s="1132"/>
      <c r="E934" s="1139"/>
      <c r="F934" s="1139"/>
      <c r="G934" s="1132"/>
      <c r="H934" s="1150"/>
      <c r="I934" s="1134"/>
      <c r="J934" s="1132"/>
      <c r="L934" s="1238" t="s">
        <v>2567</v>
      </c>
      <c r="M934" s="1238" t="s">
        <v>2566</v>
      </c>
      <c r="N934" s="1139"/>
      <c r="O934" s="1234"/>
      <c r="P934" s="1235"/>
      <c r="Q934" s="1239"/>
      <c r="R934" s="1139"/>
      <c r="S934" s="1180">
        <f>+T934*$S$1</f>
        <v>0</v>
      </c>
      <c r="T934" s="1237">
        <f>+'Form 2I'!G26</f>
        <v>0</v>
      </c>
    </row>
    <row r="935" spans="1:25" s="1149" customFormat="1">
      <c r="A935" s="1238" t="s">
        <v>2568</v>
      </c>
      <c r="B935" s="1132"/>
      <c r="C935" s="1132"/>
      <c r="D935" s="1132"/>
      <c r="E935" s="1139"/>
      <c r="F935" s="1139"/>
      <c r="G935" s="1132"/>
      <c r="H935" s="1150"/>
      <c r="I935" s="1134"/>
      <c r="J935" s="1132"/>
      <c r="L935" s="1238" t="s">
        <v>2569</v>
      </c>
      <c r="M935" s="1238" t="s">
        <v>2568</v>
      </c>
      <c r="N935" s="1139" t="s">
        <v>2553</v>
      </c>
      <c r="O935" s="1234"/>
      <c r="P935" s="1235"/>
      <c r="Q935" s="1239"/>
      <c r="R935" s="1139"/>
      <c r="S935" s="1180">
        <f>+T935</f>
        <v>0</v>
      </c>
      <c r="T935" s="1237">
        <f>+'Form 2I'!H28</f>
        <v>0</v>
      </c>
    </row>
    <row r="936" spans="1:25" s="1149" customFormat="1">
      <c r="A936" s="1238" t="s">
        <v>2570</v>
      </c>
      <c r="B936" s="1132"/>
      <c r="C936" s="1132"/>
      <c r="D936" s="1132"/>
      <c r="E936" s="1139"/>
      <c r="F936" s="1139"/>
      <c r="G936" s="1132"/>
      <c r="H936" s="1150"/>
      <c r="I936" s="1134"/>
      <c r="J936" s="1132"/>
      <c r="L936" s="1238" t="s">
        <v>2571</v>
      </c>
      <c r="M936" s="1238" t="s">
        <v>2570</v>
      </c>
      <c r="N936" s="1139" t="s">
        <v>2553</v>
      </c>
      <c r="O936" s="1234"/>
      <c r="P936" s="1235"/>
      <c r="Q936" s="1239"/>
      <c r="R936" s="1139"/>
      <c r="S936" s="1180">
        <f>+T936</f>
        <v>0</v>
      </c>
      <c r="T936" s="1237">
        <f>+'Form 2I'!H30</f>
        <v>0</v>
      </c>
    </row>
    <row r="937" spans="1:25" s="1149" customFormat="1">
      <c r="A937" s="1238" t="s">
        <v>2570</v>
      </c>
      <c r="B937" s="1132"/>
      <c r="C937" s="1132"/>
      <c r="D937" s="1132"/>
      <c r="E937" s="1139"/>
      <c r="F937" s="1139"/>
      <c r="G937" s="1132"/>
      <c r="H937" s="1150"/>
      <c r="I937" s="1134"/>
      <c r="J937" s="1132"/>
      <c r="L937" s="1238" t="s">
        <v>2571</v>
      </c>
      <c r="M937" s="1238" t="s">
        <v>2570</v>
      </c>
      <c r="N937" s="1139" t="s">
        <v>2554</v>
      </c>
      <c r="O937" s="1234"/>
      <c r="P937" s="1235"/>
      <c r="Q937" s="1239"/>
      <c r="R937" s="1139"/>
      <c r="S937" s="1180">
        <f>+T937*$S$1</f>
        <v>0</v>
      </c>
      <c r="T937" s="1237">
        <f>+'Form 2I'!I30</f>
        <v>0</v>
      </c>
    </row>
    <row r="938" spans="1:25" s="1149" customFormat="1">
      <c r="A938" s="1238" t="s">
        <v>2572</v>
      </c>
      <c r="B938" s="1132"/>
      <c r="C938" s="1132"/>
      <c r="D938" s="1132"/>
      <c r="E938" s="1139"/>
      <c r="F938" s="1139"/>
      <c r="G938" s="1132"/>
      <c r="H938" s="1150"/>
      <c r="I938" s="1134"/>
      <c r="J938" s="1132"/>
      <c r="L938" s="1238" t="s">
        <v>2573</v>
      </c>
      <c r="M938" s="1238" t="s">
        <v>2572</v>
      </c>
      <c r="N938" s="1139" t="s">
        <v>2554</v>
      </c>
      <c r="O938" s="1234"/>
      <c r="P938" s="1235"/>
      <c r="Q938" s="1239"/>
      <c r="R938" s="1139"/>
      <c r="S938" s="1180">
        <f>+T938*$S$1</f>
        <v>0</v>
      </c>
      <c r="T938" s="1237">
        <f>+'Form 2I'!I32</f>
        <v>0</v>
      </c>
    </row>
    <row r="939" spans="1:25" ht="14.25">
      <c r="A939" s="1243" t="s">
        <v>2574</v>
      </c>
      <c r="B939" s="1177"/>
      <c r="C939" s="1177"/>
      <c r="D939" s="1177"/>
      <c r="E939" s="1179"/>
      <c r="F939" s="1179"/>
      <c r="G939" s="1177"/>
      <c r="H939" s="1244"/>
      <c r="I939" s="1245"/>
      <c r="J939" s="1177"/>
      <c r="K939" s="1177"/>
      <c r="L939" s="1245"/>
      <c r="M939" s="1177"/>
      <c r="N939" s="1179"/>
      <c r="O939" s="1177"/>
      <c r="P939" s="1246"/>
      <c r="Q939" s="1179"/>
      <c r="R939" s="1179"/>
      <c r="S939" s="1179"/>
      <c r="T939" s="1247"/>
      <c r="V939" s="1248"/>
      <c r="W939" s="1249" t="e">
        <f>-S5+S179+S341-S555-S891</f>
        <v>#VALUE!</v>
      </c>
      <c r="X939" s="1106" t="e">
        <f>IF(W939=0,"OK","INCORRECT")</f>
        <v>#VALUE!</v>
      </c>
      <c r="Y939" s="1162"/>
    </row>
    <row r="942" spans="1:25">
      <c r="M942" s="1099" t="s">
        <v>122</v>
      </c>
      <c r="N942" s="1250"/>
    </row>
    <row r="943" spans="1:25">
      <c r="N943" s="1120"/>
    </row>
    <row r="944" spans="1:25" hidden="1">
      <c r="A944" s="1126" t="s">
        <v>167</v>
      </c>
      <c r="B944" s="1126"/>
      <c r="C944" s="1126"/>
      <c r="D944" s="1126"/>
      <c r="E944" s="1192"/>
      <c r="F944" s="1192"/>
      <c r="G944" s="1126"/>
      <c r="H944" s="1188"/>
      <c r="I944" s="1186"/>
      <c r="J944" s="1126"/>
      <c r="K944" s="1126"/>
      <c r="L944" s="1126"/>
      <c r="M944" s="1126"/>
      <c r="N944" s="1120"/>
      <c r="O944" s="1126"/>
      <c r="P944" s="1251"/>
      <c r="Q944" s="1192"/>
      <c r="R944" s="1192"/>
      <c r="S944" s="1192"/>
      <c r="T944" s="1193"/>
    </row>
    <row r="945" spans="1:20" hidden="1">
      <c r="A945" s="1127"/>
      <c r="B945" s="1127"/>
      <c r="C945" s="1127"/>
      <c r="D945" s="1127"/>
      <c r="E945" s="1109"/>
      <c r="F945" s="1109"/>
      <c r="G945" s="1127"/>
      <c r="H945" s="1128"/>
      <c r="I945" s="1129"/>
      <c r="J945" s="1127"/>
      <c r="K945" s="1127"/>
      <c r="L945" s="1127"/>
      <c r="M945" s="1127"/>
      <c r="N945" s="1120"/>
      <c r="O945" s="1127"/>
      <c r="P945" s="1130"/>
      <c r="Q945" s="1109"/>
      <c r="R945" s="1109"/>
      <c r="S945" s="1109"/>
      <c r="T945" s="1131"/>
    </row>
    <row r="946" spans="1:20" hidden="1">
      <c r="A946" s="1127" t="s">
        <v>2575</v>
      </c>
      <c r="B946" s="1127"/>
      <c r="C946" s="1127"/>
      <c r="D946" s="1127"/>
      <c r="E946" s="1109"/>
      <c r="F946" s="1109"/>
      <c r="G946" s="1127"/>
      <c r="H946" s="1128"/>
      <c r="I946" s="1129"/>
      <c r="J946" s="1127"/>
      <c r="K946" s="1127"/>
      <c r="L946" s="1127"/>
      <c r="M946" s="1127"/>
      <c r="N946" s="1120"/>
      <c r="O946" s="1127"/>
      <c r="P946" s="1130"/>
      <c r="Q946" s="1109"/>
      <c r="R946" s="1109"/>
      <c r="S946" s="1109"/>
      <c r="T946" s="1131">
        <f>+T5</f>
        <v>249209.43984000004</v>
      </c>
    </row>
    <row r="947" spans="1:20" hidden="1">
      <c r="A947" s="1127" t="s">
        <v>2576</v>
      </c>
      <c r="B947" s="1127"/>
      <c r="C947" s="1127"/>
      <c r="D947" s="1127"/>
      <c r="E947" s="1109"/>
      <c r="F947" s="1109"/>
      <c r="G947" s="1127"/>
      <c r="H947" s="1128"/>
      <c r="I947" s="1129"/>
      <c r="J947" s="1127"/>
      <c r="K947" s="1127"/>
      <c r="L947" s="1127"/>
      <c r="M947" s="1127"/>
      <c r="N947" s="1120"/>
      <c r="O947" s="1127"/>
      <c r="P947" s="1130"/>
      <c r="Q947" s="1109"/>
      <c r="R947" s="1109"/>
      <c r="S947" s="1109"/>
      <c r="T947" s="1252" t="e">
        <f>+T179</f>
        <v>#REF!</v>
      </c>
    </row>
    <row r="948" spans="1:20" hidden="1">
      <c r="A948" s="1127" t="s">
        <v>2577</v>
      </c>
      <c r="B948" s="1127"/>
      <c r="C948" s="1127"/>
      <c r="D948" s="1127"/>
      <c r="E948" s="1109"/>
      <c r="F948" s="1109"/>
      <c r="G948" s="1127"/>
      <c r="H948" s="1128"/>
      <c r="I948" s="1129"/>
      <c r="J948" s="1127"/>
      <c r="K948" s="1127"/>
      <c r="L948" s="1127"/>
      <c r="M948" s="1127"/>
      <c r="N948" s="1120"/>
      <c r="O948" s="1127"/>
      <c r="P948" s="1130"/>
      <c r="Q948" s="1109"/>
      <c r="R948" s="1109"/>
      <c r="S948" s="1109"/>
      <c r="T948" s="1131" t="e">
        <f>+T946-T947</f>
        <v>#REF!</v>
      </c>
    </row>
    <row r="949" spans="1:20" hidden="1">
      <c r="A949" s="1127"/>
      <c r="B949" s="1127"/>
      <c r="C949" s="1127"/>
      <c r="D949" s="1127"/>
      <c r="E949" s="1109"/>
      <c r="F949" s="1109"/>
      <c r="G949" s="1127"/>
      <c r="H949" s="1128"/>
      <c r="I949" s="1129"/>
      <c r="J949" s="1127"/>
      <c r="K949" s="1127"/>
      <c r="L949" s="1127"/>
      <c r="M949" s="1127"/>
      <c r="N949" s="1120"/>
      <c r="O949" s="1127"/>
      <c r="P949" s="1130"/>
      <c r="Q949" s="1109"/>
      <c r="R949" s="1109"/>
      <c r="S949" s="1109"/>
      <c r="T949" s="1131"/>
    </row>
    <row r="950" spans="1:20" hidden="1">
      <c r="A950" s="1127"/>
      <c r="B950" s="1127"/>
      <c r="C950" s="1127"/>
      <c r="D950" s="1127"/>
      <c r="E950" s="1109"/>
      <c r="F950" s="1109"/>
      <c r="G950" s="1127"/>
      <c r="H950" s="1128"/>
      <c r="I950" s="1129"/>
      <c r="J950" s="1127"/>
      <c r="K950" s="1127"/>
      <c r="L950" s="1127"/>
      <c r="M950" s="1127"/>
      <c r="N950" s="1120"/>
      <c r="O950" s="1127"/>
      <c r="P950" s="1130"/>
      <c r="Q950" s="1109"/>
      <c r="R950" s="1109"/>
      <c r="S950" s="1109"/>
      <c r="T950" s="1131"/>
    </row>
    <row r="951" spans="1:20" hidden="1">
      <c r="A951" s="1127" t="s">
        <v>75</v>
      </c>
      <c r="B951" s="1127"/>
      <c r="C951" s="1127"/>
      <c r="D951" s="1127"/>
      <c r="E951" s="1109"/>
      <c r="F951" s="1109"/>
      <c r="G951" s="1127"/>
      <c r="H951" s="1128"/>
      <c r="I951" s="1129"/>
      <c r="J951" s="1127"/>
      <c r="K951" s="1127"/>
      <c r="L951" s="1127"/>
      <c r="M951" s="1127"/>
      <c r="N951" s="1120"/>
      <c r="O951" s="1127"/>
      <c r="P951" s="1130"/>
      <c r="Q951" s="1109"/>
      <c r="R951" s="1109"/>
      <c r="S951" s="1109"/>
      <c r="T951" s="1131">
        <f>+T341</f>
        <v>2014089.6884400004</v>
      </c>
    </row>
    <row r="952" spans="1:20" hidden="1">
      <c r="A952" s="1127"/>
      <c r="B952" s="1127"/>
      <c r="C952" s="1127"/>
      <c r="D952" s="1127"/>
      <c r="E952" s="1109"/>
      <c r="F952" s="1109"/>
      <c r="G952" s="1127"/>
      <c r="H952" s="1128"/>
      <c r="I952" s="1129"/>
      <c r="J952" s="1127"/>
      <c r="K952" s="1127"/>
      <c r="L952" s="1127"/>
      <c r="M952" s="1127"/>
      <c r="N952" s="1120"/>
      <c r="O952" s="1127"/>
      <c r="P952" s="1130"/>
      <c r="Q952" s="1109"/>
      <c r="R952" s="1109"/>
      <c r="S952" s="1109"/>
      <c r="T952" s="1131"/>
    </row>
    <row r="953" spans="1:20" hidden="1">
      <c r="A953" s="1127" t="s">
        <v>82</v>
      </c>
      <c r="B953" s="1127"/>
      <c r="C953" s="1127"/>
      <c r="D953" s="1127"/>
      <c r="E953" s="1109"/>
      <c r="F953" s="1109"/>
      <c r="G953" s="1127"/>
      <c r="H953" s="1128"/>
      <c r="I953" s="1129"/>
      <c r="J953" s="1127"/>
      <c r="K953" s="1127"/>
      <c r="L953" s="1127"/>
      <c r="M953" s="1127"/>
      <c r="N953" s="1120"/>
      <c r="O953" s="1127"/>
      <c r="P953" s="1130"/>
      <c r="Q953" s="1109"/>
      <c r="R953" s="1109"/>
      <c r="S953" s="1109"/>
      <c r="T953" s="1131">
        <f>+T555</f>
        <v>1990575.06433</v>
      </c>
    </row>
    <row r="954" spans="1:20" hidden="1">
      <c r="A954" s="1127" t="s">
        <v>2578</v>
      </c>
      <c r="B954" s="1127"/>
      <c r="C954" s="1127"/>
      <c r="D954" s="1127"/>
      <c r="E954" s="1109"/>
      <c r="F954" s="1109"/>
      <c r="G954" s="1127"/>
      <c r="H954" s="1128"/>
      <c r="I954" s="1129"/>
      <c r="J954" s="1127"/>
      <c r="K954" s="1127"/>
      <c r="L954" s="1127"/>
      <c r="M954" s="1127"/>
      <c r="N954" s="1120"/>
      <c r="O954" s="1127"/>
      <c r="P954" s="1130"/>
      <c r="Q954" s="1109"/>
      <c r="R954" s="1109"/>
      <c r="S954" s="1109"/>
      <c r="T954" s="1131" t="e">
        <f>+T891</f>
        <v>#REF!</v>
      </c>
    </row>
    <row r="955" spans="1:20" hidden="1">
      <c r="A955" s="1127" t="s">
        <v>2579</v>
      </c>
      <c r="B955" s="1127"/>
      <c r="C955" s="1127"/>
      <c r="D955" s="1127"/>
      <c r="E955" s="1109"/>
      <c r="F955" s="1109"/>
      <c r="G955" s="1127"/>
      <c r="H955" s="1128"/>
      <c r="I955" s="1129"/>
      <c r="J955" s="1127"/>
      <c r="K955" s="1127"/>
      <c r="L955" s="1127"/>
      <c r="M955" s="1127"/>
      <c r="N955" s="1120"/>
      <c r="O955" s="1127"/>
      <c r="P955" s="1130"/>
      <c r="Q955" s="1109"/>
      <c r="R955" s="1109"/>
      <c r="S955" s="1109"/>
      <c r="T955" s="1131" t="e">
        <f>+T953+T954</f>
        <v>#REF!</v>
      </c>
    </row>
    <row r="956" spans="1:20" hidden="1">
      <c r="A956" s="1127"/>
      <c r="B956" s="1127"/>
      <c r="C956" s="1127"/>
      <c r="D956" s="1127"/>
      <c r="E956" s="1109"/>
      <c r="F956" s="1109"/>
      <c r="G956" s="1127"/>
      <c r="H956" s="1128"/>
      <c r="I956" s="1129"/>
      <c r="J956" s="1127"/>
      <c r="K956" s="1127"/>
      <c r="L956" s="1127"/>
      <c r="M956" s="1127"/>
      <c r="N956" s="1120"/>
      <c r="O956" s="1127"/>
      <c r="P956" s="1130"/>
      <c r="Q956" s="1109"/>
      <c r="R956" s="1109"/>
      <c r="S956" s="1109"/>
      <c r="T956" s="1131"/>
    </row>
    <row r="957" spans="1:20" hidden="1">
      <c r="A957" s="1127" t="s">
        <v>2580</v>
      </c>
      <c r="B957" s="1127"/>
      <c r="C957" s="1127"/>
      <c r="D957" s="1127"/>
      <c r="E957" s="1109"/>
      <c r="F957" s="1109"/>
      <c r="G957" s="1127"/>
      <c r="H957" s="1128"/>
      <c r="I957" s="1129"/>
      <c r="J957" s="1127"/>
      <c r="K957" s="1127"/>
      <c r="L957" s="1127"/>
      <c r="M957" s="1127"/>
      <c r="N957" s="1139"/>
      <c r="O957" s="1127"/>
      <c r="P957" s="1130"/>
      <c r="Q957" s="1109"/>
      <c r="R957" s="1109"/>
      <c r="S957" s="1109"/>
      <c r="T957" s="1131" t="e">
        <f>+T951-T955-T948</f>
        <v>#REF!</v>
      </c>
    </row>
    <row r="958" spans="1:20" hidden="1">
      <c r="A958" s="1127"/>
      <c r="B958" s="1127"/>
      <c r="C958" s="1127"/>
      <c r="D958" s="1127"/>
      <c r="E958" s="1109"/>
      <c r="F958" s="1109"/>
      <c r="G958" s="1127"/>
      <c r="H958" s="1128"/>
      <c r="I958" s="1129"/>
      <c r="J958" s="1127"/>
      <c r="K958" s="1127"/>
      <c r="L958" s="1127"/>
      <c r="M958" s="1127"/>
      <c r="N958" s="1139"/>
      <c r="O958" s="1127"/>
      <c r="P958" s="1130"/>
      <c r="Q958" s="1109"/>
      <c r="R958" s="1109"/>
      <c r="S958" s="1109"/>
      <c r="T958" s="1131"/>
    </row>
    <row r="959" spans="1:20">
      <c r="N959" s="1139"/>
    </row>
    <row r="960" spans="1:20">
      <c r="N960" s="1139"/>
    </row>
  </sheetData>
  <sheetProtection algorithmName="SHA-512" hashValue="yWNaJBFKPF0Fn7ZrXxkPLqL8ut9Kzy77SEdbNpruzl6A26RxUwiHft2cBoavOhI0DQjAnZiVkgJ6i/uKSW86pQ==" saltValue="yrGPc4SJNbdtKKDO1kcvZQ==" spinCount="100000" sheet="1" objects="1" scenarios="1"/>
  <pageMargins left="0.23622047244094491" right="0.23622047244094491" top="0.74803149606299213" bottom="0.74803149606299213" header="0.31496062992125984" footer="0.31496062992125984"/>
  <pageSetup paperSize="5" fitToHeight="50" orientation="landscape" r:id="rId1"/>
  <legacy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F2DB784D-42C0-42E3-B670-2E5AD59FD481}">
            <xm:f>NOT(ISERROR(SEARCH($X$939,X939)))</xm:f>
            <xm:f>$X$939</xm:f>
            <x14:dxf>
              <font>
                <color rgb="FF9C0006"/>
              </font>
              <fill>
                <patternFill>
                  <bgColor rgb="FFFFC7CE"/>
                </patternFill>
              </fill>
            </x14:dxf>
          </x14:cfRule>
          <xm:sqref>X939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O21"/>
  <sheetViews>
    <sheetView workbookViewId="0">
      <selection activeCell="N18" sqref="N18"/>
    </sheetView>
  </sheetViews>
  <sheetFormatPr defaultRowHeight="12.75"/>
  <cols>
    <col min="1" max="1" width="4.85546875" customWidth="1"/>
  </cols>
  <sheetData>
    <row r="1" spans="1:15">
      <c r="A1" s="1253" t="s">
        <v>2581</v>
      </c>
      <c r="B1" s="1253" t="s">
        <v>1431</v>
      </c>
      <c r="C1" s="1253" t="s">
        <v>1432</v>
      </c>
      <c r="D1" s="1253"/>
      <c r="E1" s="1253"/>
      <c r="F1" s="1253"/>
      <c r="G1" s="1253"/>
      <c r="H1" s="1253"/>
      <c r="I1" s="1253"/>
      <c r="J1" s="1253"/>
    </row>
    <row r="2" spans="1:15">
      <c r="A2" s="1253" t="s">
        <v>2582</v>
      </c>
      <c r="B2" s="1253" t="s">
        <v>1433</v>
      </c>
      <c r="C2" s="1253" t="s">
        <v>1434</v>
      </c>
      <c r="D2" s="1253"/>
      <c r="E2" s="1253"/>
      <c r="F2" s="1253"/>
      <c r="G2" s="1253"/>
      <c r="H2" s="1253"/>
      <c r="I2" s="1253"/>
      <c r="J2" s="1253"/>
      <c r="O2" s="897" t="s">
        <v>1171</v>
      </c>
    </row>
    <row r="3" spans="1:15">
      <c r="A3" s="1253" t="s">
        <v>2583</v>
      </c>
      <c r="B3" s="1253" t="s">
        <v>1435</v>
      </c>
      <c r="C3" s="1253" t="s">
        <v>1436</v>
      </c>
      <c r="D3" s="1253"/>
      <c r="E3" s="1253"/>
      <c r="F3" s="1253"/>
      <c r="G3" s="1253"/>
      <c r="H3" s="1253"/>
      <c r="I3" s="1253"/>
      <c r="J3" s="1253"/>
      <c r="O3" s="897" t="s">
        <v>1172</v>
      </c>
    </row>
    <row r="4" spans="1:15">
      <c r="A4" s="1253" t="s">
        <v>2584</v>
      </c>
      <c r="B4" s="1253" t="s">
        <v>1437</v>
      </c>
      <c r="C4" s="1253" t="s">
        <v>1438</v>
      </c>
      <c r="D4" s="1253"/>
      <c r="E4" s="1253"/>
      <c r="F4" s="1253"/>
      <c r="G4" s="1253"/>
      <c r="H4" s="1253"/>
      <c r="I4" s="1253"/>
      <c r="J4" s="1253"/>
      <c r="O4" s="897" t="s">
        <v>1173</v>
      </c>
    </row>
    <row r="5" spans="1:15">
      <c r="A5" s="1253" t="s">
        <v>2585</v>
      </c>
      <c r="B5" s="1253" t="s">
        <v>1439</v>
      </c>
      <c r="C5" s="1253" t="s">
        <v>1440</v>
      </c>
      <c r="D5" s="1253"/>
      <c r="E5" s="1253"/>
      <c r="F5" s="1253"/>
      <c r="G5" s="1253"/>
      <c r="H5" s="1253"/>
      <c r="I5" s="1253"/>
      <c r="J5" s="1253"/>
      <c r="O5" s="897" t="s">
        <v>1174</v>
      </c>
    </row>
    <row r="6" spans="1:15">
      <c r="A6" s="1253" t="s">
        <v>2586</v>
      </c>
      <c r="B6" s="1253" t="s">
        <v>1441</v>
      </c>
      <c r="C6" s="1253" t="s">
        <v>1442</v>
      </c>
      <c r="D6" s="1253"/>
      <c r="E6" s="1253"/>
      <c r="F6" s="1253"/>
      <c r="G6" s="1253"/>
      <c r="H6" s="1253"/>
      <c r="I6" s="1253"/>
      <c r="J6" s="1253"/>
      <c r="O6" s="897" t="s">
        <v>1175</v>
      </c>
    </row>
    <row r="7" spans="1:15">
      <c r="A7" s="1253" t="s">
        <v>2587</v>
      </c>
      <c r="B7" s="1253" t="s">
        <v>1451</v>
      </c>
      <c r="C7" s="1253" t="s">
        <v>1452</v>
      </c>
      <c r="D7" s="1253"/>
      <c r="E7" s="1253"/>
      <c r="F7" s="1253"/>
      <c r="G7" s="1253"/>
      <c r="H7" s="1253"/>
      <c r="I7" s="1253"/>
      <c r="J7" s="1253"/>
      <c r="O7" s="897" t="s">
        <v>1184</v>
      </c>
    </row>
    <row r="8" spans="1:15">
      <c r="A8" s="1254" t="s">
        <v>2581</v>
      </c>
      <c r="B8" s="1254" t="s">
        <v>1453</v>
      </c>
      <c r="C8" s="1254" t="s">
        <v>1454</v>
      </c>
      <c r="D8" s="1254"/>
      <c r="E8" s="1254"/>
      <c r="F8" s="1254"/>
      <c r="G8" s="1254"/>
      <c r="H8" s="1254"/>
      <c r="I8" s="1254"/>
      <c r="J8" s="1254"/>
      <c r="O8" s="897" t="s">
        <v>1176</v>
      </c>
    </row>
    <row r="9" spans="1:15">
      <c r="A9" s="1254" t="s">
        <v>2582</v>
      </c>
      <c r="B9" s="1254" t="s">
        <v>1455</v>
      </c>
      <c r="C9" s="1254" t="s">
        <v>1456</v>
      </c>
      <c r="D9" s="1254"/>
      <c r="E9" s="1254"/>
      <c r="F9" s="1254"/>
      <c r="G9" s="1254"/>
      <c r="H9" s="1254"/>
      <c r="I9" s="1254"/>
      <c r="J9" s="1254"/>
    </row>
    <row r="10" spans="1:15">
      <c r="A10" s="1254" t="s">
        <v>2583</v>
      </c>
      <c r="B10" s="1254" t="s">
        <v>1457</v>
      </c>
      <c r="C10" s="1254" t="s">
        <v>1458</v>
      </c>
      <c r="D10" s="1254"/>
      <c r="E10" s="1254"/>
      <c r="F10" s="1254"/>
      <c r="G10" s="1254"/>
      <c r="H10" s="1254"/>
      <c r="I10" s="1254"/>
      <c r="J10" s="1254"/>
    </row>
    <row r="11" spans="1:15">
      <c r="A11" s="1254" t="s">
        <v>2584</v>
      </c>
      <c r="B11" s="1254" t="s">
        <v>1459</v>
      </c>
      <c r="C11" s="1254" t="s">
        <v>1460</v>
      </c>
      <c r="D11" s="1254"/>
      <c r="E11" s="1254"/>
      <c r="F11" s="1254"/>
      <c r="G11" s="1254"/>
      <c r="H11" s="1254"/>
      <c r="I11" s="1254"/>
      <c r="J11" s="1254"/>
    </row>
    <row r="12" spans="1:15">
      <c r="A12" s="1254" t="s">
        <v>2585</v>
      </c>
      <c r="B12" s="1254" t="s">
        <v>1461</v>
      </c>
      <c r="C12" s="1254" t="s">
        <v>1462</v>
      </c>
      <c r="D12" s="1254"/>
      <c r="E12" s="1254"/>
      <c r="F12" s="1254"/>
      <c r="G12" s="1254"/>
      <c r="H12" s="1254"/>
      <c r="I12" s="1254"/>
      <c r="J12" s="1254"/>
    </row>
    <row r="13" spans="1:15">
      <c r="A13" s="1254" t="s">
        <v>2586</v>
      </c>
      <c r="B13" s="1254" t="s">
        <v>1463</v>
      </c>
      <c r="C13" s="1254" t="s">
        <v>1464</v>
      </c>
      <c r="D13" s="1254"/>
      <c r="E13" s="1254"/>
      <c r="F13" s="1254"/>
      <c r="G13" s="1254"/>
      <c r="H13" s="1254"/>
      <c r="I13" s="1254"/>
      <c r="J13" s="1254"/>
    </row>
    <row r="14" spans="1:15">
      <c r="A14" s="1254" t="s">
        <v>2587</v>
      </c>
      <c r="B14" s="1254" t="s">
        <v>1473</v>
      </c>
      <c r="C14" s="1254" t="s">
        <v>1474</v>
      </c>
      <c r="D14" s="1254"/>
      <c r="E14" s="1254"/>
      <c r="F14" s="1254"/>
      <c r="G14" s="1254"/>
      <c r="H14" s="1254"/>
      <c r="I14" s="1254"/>
      <c r="J14" s="1254"/>
    </row>
    <row r="15" spans="1:15">
      <c r="A15" t="s">
        <v>2581</v>
      </c>
      <c r="B15" t="s">
        <v>1475</v>
      </c>
      <c r="C15" t="s">
        <v>1476</v>
      </c>
    </row>
    <row r="16" spans="1:15">
      <c r="A16" t="s">
        <v>2582</v>
      </c>
      <c r="B16" t="s">
        <v>1477</v>
      </c>
      <c r="C16" t="s">
        <v>1478</v>
      </c>
    </row>
    <row r="17" spans="1:3">
      <c r="A17" t="s">
        <v>2583</v>
      </c>
      <c r="B17" t="s">
        <v>1479</v>
      </c>
      <c r="C17" t="s">
        <v>1480</v>
      </c>
    </row>
    <row r="18" spans="1:3">
      <c r="A18" t="s">
        <v>2584</v>
      </c>
      <c r="B18" t="s">
        <v>1481</v>
      </c>
      <c r="C18" t="s">
        <v>1482</v>
      </c>
    </row>
    <row r="19" spans="1:3">
      <c r="A19" t="s">
        <v>2585</v>
      </c>
      <c r="B19" t="s">
        <v>1483</v>
      </c>
      <c r="C19" t="s">
        <v>1484</v>
      </c>
    </row>
    <row r="20" spans="1:3">
      <c r="A20" t="s">
        <v>2586</v>
      </c>
      <c r="B20" t="s">
        <v>1485</v>
      </c>
      <c r="C20" t="s">
        <v>1486</v>
      </c>
    </row>
    <row r="21" spans="1:3">
      <c r="A21" t="s">
        <v>2587</v>
      </c>
      <c r="B21" t="s">
        <v>1495</v>
      </c>
      <c r="C21" t="s">
        <v>1496</v>
      </c>
    </row>
  </sheetData>
  <sheetProtection algorithmName="SHA-512" hashValue="+rTe3YKSIcuXG6c+cYm3VA01cpzxngoPRL+JKlEaOIhe2kRs9WjSNCZwz1gcM6aZwClOHMcicJvlJwlF91swFw==" saltValue="0NRNFLU5LJJklcADGGEpiQ=="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13"/>
  <sheetViews>
    <sheetView workbookViewId="0">
      <selection activeCell="N18" sqref="N18"/>
    </sheetView>
  </sheetViews>
  <sheetFormatPr defaultRowHeight="12.75"/>
  <sheetData>
    <row r="7" spans="2:2">
      <c r="B7" s="895" t="s">
        <v>1171</v>
      </c>
    </row>
    <row r="8" spans="2:2">
      <c r="B8" s="895" t="s">
        <v>1172</v>
      </c>
    </row>
    <row r="9" spans="2:2">
      <c r="B9" s="896" t="s">
        <v>1173</v>
      </c>
    </row>
    <row r="10" spans="2:2">
      <c r="B10" s="896" t="s">
        <v>1174</v>
      </c>
    </row>
    <row r="11" spans="2:2">
      <c r="B11" s="896" t="s">
        <v>1175</v>
      </c>
    </row>
    <row r="12" spans="2:2">
      <c r="B12" s="896" t="s">
        <v>1184</v>
      </c>
    </row>
    <row r="13" spans="2:2">
      <c r="B13" s="896" t="s">
        <v>1176</v>
      </c>
    </row>
  </sheetData>
  <sheetProtection algorithmName="SHA-512" hashValue="4GaCMEYablTvQlRnPaZR8Gw9KpNHwYojDze5wNnZzqxbfZ94PIXFktkOKBusYVc31b1kv2I7Uk286ucMVqGaNQ==" saltValue="c7vvOZQKJrFf0dQ/7XHFE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A47" sqref="A47"/>
    </sheetView>
  </sheetViews>
  <sheetFormatPr defaultColWidth="9.140625" defaultRowHeight="12.75"/>
  <cols>
    <col min="1" max="1" width="62" style="130" customWidth="1"/>
    <col min="2" max="7" width="11.42578125" style="130" bestFit="1" customWidth="1"/>
    <col min="8" max="16384" width="9.140625" style="130"/>
  </cols>
  <sheetData>
    <row r="1" spans="1:10">
      <c r="A1" s="147" t="s">
        <v>588</v>
      </c>
      <c r="B1" s="147" t="s">
        <v>584</v>
      </c>
      <c r="C1" s="147" t="s">
        <v>584</v>
      </c>
      <c r="D1" s="147" t="s">
        <v>584</v>
      </c>
      <c r="E1" s="147" t="s">
        <v>584</v>
      </c>
      <c r="F1" s="147" t="s">
        <v>584</v>
      </c>
      <c r="G1" s="147" t="s">
        <v>584</v>
      </c>
      <c r="H1" s="147" t="s">
        <v>584</v>
      </c>
      <c r="I1" s="147" t="s">
        <v>584</v>
      </c>
      <c r="J1" s="147" t="s">
        <v>584</v>
      </c>
    </row>
    <row r="2" spans="1:10">
      <c r="A2" s="147" t="s">
        <v>1130</v>
      </c>
    </row>
    <row r="3" spans="1:10">
      <c r="A3" s="147" t="s">
        <v>1132</v>
      </c>
    </row>
    <row r="4" spans="1:10">
      <c r="A4" s="147" t="s">
        <v>1133</v>
      </c>
    </row>
    <row r="5" spans="1:10">
      <c r="A5" s="147" t="s">
        <v>585</v>
      </c>
    </row>
    <row r="6" spans="1:10">
      <c r="A6" s="147" t="s">
        <v>1134</v>
      </c>
    </row>
    <row r="7" spans="1:10">
      <c r="A7" s="763" t="s">
        <v>1135</v>
      </c>
    </row>
    <row r="8" spans="1:10">
      <c r="A8" s="763" t="s">
        <v>586</v>
      </c>
    </row>
    <row r="9" spans="1:10">
      <c r="A9" s="147" t="s">
        <v>1136</v>
      </c>
    </row>
    <row r="10" spans="1:10">
      <c r="A10" s="147" t="s">
        <v>1137</v>
      </c>
    </row>
    <row r="11" spans="1:10">
      <c r="A11" s="764">
        <v>43190</v>
      </c>
    </row>
    <row r="12" spans="1:10">
      <c r="A12" s="147" t="s">
        <v>252</v>
      </c>
    </row>
    <row r="13" spans="1:10">
      <c r="A13" s="147" t="s">
        <v>1138</v>
      </c>
      <c r="B13" s="147" t="s">
        <v>582</v>
      </c>
    </row>
    <row r="14" spans="1:10">
      <c r="A14" s="147" t="s">
        <v>1139</v>
      </c>
      <c r="B14" s="147" t="s">
        <v>582</v>
      </c>
    </row>
    <row r="15" spans="1:10">
      <c r="A15" s="147" t="s">
        <v>1140</v>
      </c>
      <c r="B15" s="147" t="s">
        <v>582</v>
      </c>
    </row>
    <row r="16" spans="1:10">
      <c r="A16" s="147" t="s">
        <v>1141</v>
      </c>
      <c r="B16" s="147" t="s">
        <v>582</v>
      </c>
    </row>
    <row r="17" spans="1:2">
      <c r="A17" s="147" t="s">
        <v>1142</v>
      </c>
      <c r="B17" s="147" t="s">
        <v>582</v>
      </c>
    </row>
    <row r="18" spans="1:2">
      <c r="A18" s="147" t="s">
        <v>1131</v>
      </c>
    </row>
    <row r="19" spans="1:2">
      <c r="A19" s="130" t="s">
        <v>587</v>
      </c>
    </row>
  </sheetData>
  <sheetProtection algorithmName="SHA-512" hashValue="QWbp24hoYF83BXy9cuZZoV6ATFpCvgMfYww1A43A2ISvxj3SgSUjgAjmEGbhT9SDy5GZW86dPj+E7+th7mCY5A==" saltValue="auHg/RXAj3gi+8MY1T/RWw==" spinCount="100000"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348"/>
  <sheetViews>
    <sheetView topLeftCell="A229" workbookViewId="0">
      <selection activeCell="D342" sqref="D342"/>
    </sheetView>
  </sheetViews>
  <sheetFormatPr defaultRowHeight="12.75"/>
  <cols>
    <col min="1" max="1" width="84.7109375" style="737" bestFit="1" customWidth="1"/>
    <col min="2" max="2" width="10" style="771" bestFit="1" customWidth="1"/>
    <col min="4" max="4" width="30.5703125" bestFit="1" customWidth="1"/>
  </cols>
  <sheetData>
    <row r="1" spans="1:4" ht="15">
      <c r="A1" s="738" t="s">
        <v>593</v>
      </c>
      <c r="B1" s="772" t="s">
        <v>594</v>
      </c>
      <c r="C1" s="739" t="s">
        <v>61</v>
      </c>
    </row>
    <row r="2" spans="1:4" ht="15">
      <c r="A2" s="737" t="s">
        <v>595</v>
      </c>
      <c r="B2" s="770" t="s">
        <v>417</v>
      </c>
      <c r="C2" s="773"/>
      <c r="D2" s="736" t="s">
        <v>951</v>
      </c>
    </row>
    <row r="3" spans="1:4" ht="15">
      <c r="A3" s="737" t="s">
        <v>596</v>
      </c>
      <c r="B3" s="769" t="s">
        <v>418</v>
      </c>
    </row>
    <row r="4" spans="1:4" ht="15">
      <c r="A4" s="737" t="s">
        <v>597</v>
      </c>
      <c r="B4" s="769" t="s">
        <v>419</v>
      </c>
    </row>
    <row r="5" spans="1:4" ht="15">
      <c r="A5" s="737" t="s">
        <v>598</v>
      </c>
      <c r="B5" s="769" t="s">
        <v>420</v>
      </c>
    </row>
    <row r="6" spans="1:4" ht="15">
      <c r="A6" s="737" t="s">
        <v>599</v>
      </c>
      <c r="B6" s="769" t="s">
        <v>421</v>
      </c>
    </row>
    <row r="7" spans="1:4" ht="15">
      <c r="A7" s="737" t="s">
        <v>600</v>
      </c>
      <c r="B7" s="769" t="s">
        <v>422</v>
      </c>
    </row>
    <row r="8" spans="1:4" ht="15">
      <c r="A8" s="737" t="s">
        <v>601</v>
      </c>
      <c r="B8" s="769" t="s">
        <v>423</v>
      </c>
    </row>
    <row r="9" spans="1:4" ht="15">
      <c r="A9" s="737" t="s">
        <v>602</v>
      </c>
      <c r="B9" s="769" t="s">
        <v>424</v>
      </c>
    </row>
    <row r="10" spans="1:4" ht="15">
      <c r="A10" s="737" t="s">
        <v>603</v>
      </c>
      <c r="B10" s="769" t="s">
        <v>425</v>
      </c>
    </row>
    <row r="11" spans="1:4" ht="15">
      <c r="A11" s="737" t="s">
        <v>604</v>
      </c>
      <c r="B11" s="769" t="s">
        <v>605</v>
      </c>
    </row>
    <row r="12" spans="1:4" ht="15">
      <c r="A12" s="737" t="s">
        <v>606</v>
      </c>
      <c r="B12" s="769" t="s">
        <v>426</v>
      </c>
    </row>
    <row r="13" spans="1:4" ht="15">
      <c r="A13" s="737" t="s">
        <v>607</v>
      </c>
      <c r="B13" s="769" t="s">
        <v>427</v>
      </c>
    </row>
    <row r="14" spans="1:4" ht="15">
      <c r="A14" s="737" t="s">
        <v>608</v>
      </c>
      <c r="B14" s="769" t="s">
        <v>428</v>
      </c>
    </row>
    <row r="15" spans="1:4" ht="15">
      <c r="A15" s="737" t="s">
        <v>609</v>
      </c>
      <c r="B15" s="769" t="s">
        <v>429</v>
      </c>
    </row>
    <row r="16" spans="1:4" ht="15">
      <c r="A16" s="737" t="s">
        <v>610</v>
      </c>
      <c r="B16" s="769" t="s">
        <v>430</v>
      </c>
    </row>
    <row r="17" spans="1:2" ht="15">
      <c r="A17" s="737" t="s">
        <v>611</v>
      </c>
      <c r="B17" s="769" t="s">
        <v>431</v>
      </c>
    </row>
    <row r="18" spans="1:2" ht="15">
      <c r="A18" s="737" t="s">
        <v>612</v>
      </c>
      <c r="B18" s="769" t="s">
        <v>432</v>
      </c>
    </row>
    <row r="19" spans="1:2" ht="15">
      <c r="A19" s="737" t="s">
        <v>613</v>
      </c>
      <c r="B19" s="769" t="s">
        <v>433</v>
      </c>
    </row>
    <row r="20" spans="1:2" ht="15">
      <c r="A20" s="737" t="s">
        <v>614</v>
      </c>
      <c r="B20" s="769" t="s">
        <v>434</v>
      </c>
    </row>
    <row r="21" spans="1:2" ht="15">
      <c r="A21" s="737" t="s">
        <v>615</v>
      </c>
      <c r="B21" s="769" t="s">
        <v>435</v>
      </c>
    </row>
    <row r="22" spans="1:2" ht="15">
      <c r="A22" s="737" t="s">
        <v>616</v>
      </c>
      <c r="B22" s="769" t="s">
        <v>436</v>
      </c>
    </row>
    <row r="23" spans="1:2" ht="15">
      <c r="A23" s="737" t="s">
        <v>617</v>
      </c>
      <c r="B23" s="769" t="s">
        <v>437</v>
      </c>
    </row>
    <row r="24" spans="1:2" ht="15">
      <c r="A24" s="737" t="s">
        <v>618</v>
      </c>
      <c r="B24" s="769" t="s">
        <v>438</v>
      </c>
    </row>
    <row r="25" spans="1:2" ht="15">
      <c r="A25" s="737" t="s">
        <v>619</v>
      </c>
      <c r="B25" s="769" t="s">
        <v>439</v>
      </c>
    </row>
    <row r="26" spans="1:2" ht="15">
      <c r="A26" s="737" t="s">
        <v>620</v>
      </c>
      <c r="B26" s="769" t="s">
        <v>440</v>
      </c>
    </row>
    <row r="27" spans="1:2" ht="15">
      <c r="A27" s="737" t="s">
        <v>621</v>
      </c>
      <c r="B27" s="769" t="s">
        <v>441</v>
      </c>
    </row>
    <row r="28" spans="1:2" ht="15">
      <c r="A28" s="737" t="s">
        <v>622</v>
      </c>
      <c r="B28" s="769" t="s">
        <v>442</v>
      </c>
    </row>
    <row r="29" spans="1:2" ht="15">
      <c r="A29" s="737" t="s">
        <v>623</v>
      </c>
      <c r="B29" s="769" t="s">
        <v>443</v>
      </c>
    </row>
    <row r="30" spans="1:2" ht="15">
      <c r="A30" s="737" t="s">
        <v>624</v>
      </c>
      <c r="B30" s="769" t="s">
        <v>444</v>
      </c>
    </row>
    <row r="31" spans="1:2" ht="15">
      <c r="A31" s="737" t="s">
        <v>625</v>
      </c>
      <c r="B31" s="769" t="s">
        <v>445</v>
      </c>
    </row>
    <row r="32" spans="1:2" ht="15">
      <c r="A32" s="737" t="s">
        <v>626</v>
      </c>
      <c r="B32" s="769" t="s">
        <v>446</v>
      </c>
    </row>
    <row r="33" spans="1:2" ht="15">
      <c r="A33" s="737" t="s">
        <v>627</v>
      </c>
      <c r="B33" s="769" t="s">
        <v>447</v>
      </c>
    </row>
    <row r="34" spans="1:2" ht="15">
      <c r="A34" s="737" t="s">
        <v>628</v>
      </c>
      <c r="B34" s="769" t="s">
        <v>448</v>
      </c>
    </row>
    <row r="35" spans="1:2" ht="15">
      <c r="A35" s="737" t="s">
        <v>629</v>
      </c>
      <c r="B35" s="769" t="s">
        <v>449</v>
      </c>
    </row>
    <row r="36" spans="1:2" ht="15">
      <c r="A36" s="737" t="s">
        <v>630</v>
      </c>
      <c r="B36" s="769" t="s">
        <v>450</v>
      </c>
    </row>
    <row r="37" spans="1:2" ht="15">
      <c r="A37" s="737" t="s">
        <v>631</v>
      </c>
      <c r="B37" s="769" t="s">
        <v>451</v>
      </c>
    </row>
    <row r="38" spans="1:2" ht="15">
      <c r="A38" s="737" t="s">
        <v>632</v>
      </c>
      <c r="B38" s="769" t="s">
        <v>452</v>
      </c>
    </row>
    <row r="39" spans="1:2" ht="15">
      <c r="A39" s="737" t="s">
        <v>633</v>
      </c>
      <c r="B39" s="769" t="s">
        <v>453</v>
      </c>
    </row>
    <row r="40" spans="1:2" ht="15">
      <c r="A40" s="737" t="s">
        <v>634</v>
      </c>
      <c r="B40" s="769" t="s">
        <v>454</v>
      </c>
    </row>
    <row r="41" spans="1:2" ht="15">
      <c r="A41" s="737" t="s">
        <v>635</v>
      </c>
      <c r="B41" s="769" t="s">
        <v>455</v>
      </c>
    </row>
    <row r="42" spans="1:2" ht="15">
      <c r="A42" s="737" t="s">
        <v>636</v>
      </c>
      <c r="B42" s="769" t="s">
        <v>456</v>
      </c>
    </row>
    <row r="43" spans="1:2" ht="15">
      <c r="A43" s="737" t="s">
        <v>637</v>
      </c>
      <c r="B43" s="769" t="s">
        <v>457</v>
      </c>
    </row>
    <row r="44" spans="1:2" ht="15">
      <c r="A44" s="737" t="s">
        <v>638</v>
      </c>
      <c r="B44" s="769" t="s">
        <v>458</v>
      </c>
    </row>
    <row r="45" spans="1:2" ht="15">
      <c r="A45" s="737" t="s">
        <v>639</v>
      </c>
      <c r="B45" s="769" t="s">
        <v>459</v>
      </c>
    </row>
    <row r="46" spans="1:2" ht="15">
      <c r="A46" s="737" t="s">
        <v>640</v>
      </c>
      <c r="B46" s="769" t="s">
        <v>460</v>
      </c>
    </row>
    <row r="47" spans="1:2" ht="15">
      <c r="A47" s="737" t="s">
        <v>641</v>
      </c>
      <c r="B47" s="769" t="s">
        <v>461</v>
      </c>
    </row>
    <row r="48" spans="1:2" ht="15">
      <c r="A48" s="737" t="s">
        <v>642</v>
      </c>
      <c r="B48" s="769" t="s">
        <v>643</v>
      </c>
    </row>
    <row r="49" spans="1:2" ht="15">
      <c r="A49" s="737" t="s">
        <v>644</v>
      </c>
      <c r="B49" s="769" t="s">
        <v>462</v>
      </c>
    </row>
    <row r="50" spans="1:2" ht="15">
      <c r="A50" s="737" t="s">
        <v>645</v>
      </c>
      <c r="B50" s="769" t="s">
        <v>463</v>
      </c>
    </row>
    <row r="51" spans="1:2" ht="15">
      <c r="A51" s="737" t="s">
        <v>646</v>
      </c>
      <c r="B51" s="769" t="s">
        <v>647</v>
      </c>
    </row>
    <row r="52" spans="1:2" ht="15">
      <c r="A52" s="737" t="s">
        <v>648</v>
      </c>
      <c r="B52" s="769" t="s">
        <v>649</v>
      </c>
    </row>
    <row r="53" spans="1:2" ht="15">
      <c r="A53" s="737" t="s">
        <v>650</v>
      </c>
      <c r="B53" s="769" t="s">
        <v>592</v>
      </c>
    </row>
    <row r="54" spans="1:2" ht="15">
      <c r="A54" s="737" t="s">
        <v>651</v>
      </c>
      <c r="B54" s="769" t="s">
        <v>652</v>
      </c>
    </row>
    <row r="55" spans="1:2" ht="15">
      <c r="A55" s="737" t="s">
        <v>653</v>
      </c>
      <c r="B55" s="769" t="s">
        <v>464</v>
      </c>
    </row>
    <row r="56" spans="1:2" ht="15">
      <c r="A56" s="737" t="s">
        <v>654</v>
      </c>
      <c r="B56" s="769" t="s">
        <v>465</v>
      </c>
    </row>
    <row r="57" spans="1:2" ht="15">
      <c r="A57" s="737" t="s">
        <v>655</v>
      </c>
      <c r="B57" s="769" t="s">
        <v>466</v>
      </c>
    </row>
    <row r="58" spans="1:2" ht="15">
      <c r="A58" s="737" t="s">
        <v>656</v>
      </c>
      <c r="B58" s="769" t="s">
        <v>467</v>
      </c>
    </row>
    <row r="59" spans="1:2" ht="15">
      <c r="A59" s="737" t="s">
        <v>657</v>
      </c>
      <c r="B59" s="769" t="s">
        <v>658</v>
      </c>
    </row>
    <row r="60" spans="1:2" ht="15">
      <c r="A60" s="737" t="s">
        <v>659</v>
      </c>
      <c r="B60" s="769" t="s">
        <v>660</v>
      </c>
    </row>
    <row r="61" spans="1:2" ht="15">
      <c r="A61" s="737" t="s">
        <v>661</v>
      </c>
      <c r="B61" s="775" t="s">
        <v>952</v>
      </c>
    </row>
    <row r="62" spans="1:2" ht="15">
      <c r="A62" s="737" t="s">
        <v>662</v>
      </c>
      <c r="B62" s="775" t="s">
        <v>953</v>
      </c>
    </row>
    <row r="63" spans="1:2" ht="15">
      <c r="A63" s="737" t="s">
        <v>663</v>
      </c>
      <c r="B63" s="775" t="s">
        <v>954</v>
      </c>
    </row>
    <row r="64" spans="1:2" ht="15">
      <c r="A64" s="737" t="s">
        <v>664</v>
      </c>
      <c r="B64" s="775" t="s">
        <v>955</v>
      </c>
    </row>
    <row r="65" spans="1:2" ht="15">
      <c r="A65" s="737" t="s">
        <v>665</v>
      </c>
      <c r="B65" s="775" t="s">
        <v>956</v>
      </c>
    </row>
    <row r="66" spans="1:2" ht="15">
      <c r="A66" s="737" t="s">
        <v>666</v>
      </c>
      <c r="B66" s="775" t="s">
        <v>957</v>
      </c>
    </row>
    <row r="67" spans="1:2" ht="15">
      <c r="A67" s="737" t="s">
        <v>667</v>
      </c>
      <c r="B67" s="775" t="s">
        <v>958</v>
      </c>
    </row>
    <row r="68" spans="1:2" ht="15">
      <c r="A68" s="737" t="s">
        <v>668</v>
      </c>
      <c r="B68" s="775" t="s">
        <v>959</v>
      </c>
    </row>
    <row r="69" spans="1:2" ht="15">
      <c r="A69" s="737" t="s">
        <v>669</v>
      </c>
      <c r="B69" s="775" t="s">
        <v>960</v>
      </c>
    </row>
    <row r="70" spans="1:2" ht="15">
      <c r="A70" s="737" t="s">
        <v>670</v>
      </c>
      <c r="B70" s="775" t="s">
        <v>961</v>
      </c>
    </row>
    <row r="71" spans="1:2" ht="15">
      <c r="A71" s="737" t="s">
        <v>671</v>
      </c>
      <c r="B71" s="775" t="s">
        <v>962</v>
      </c>
    </row>
    <row r="72" spans="1:2" ht="15">
      <c r="A72" s="737" t="s">
        <v>672</v>
      </c>
      <c r="B72" s="775" t="s">
        <v>963</v>
      </c>
    </row>
    <row r="73" spans="1:2" ht="15">
      <c r="A73" s="737" t="s">
        <v>673</v>
      </c>
      <c r="B73" s="775" t="s">
        <v>964</v>
      </c>
    </row>
    <row r="74" spans="1:2" ht="15">
      <c r="A74" s="737" t="s">
        <v>674</v>
      </c>
      <c r="B74" s="775" t="s">
        <v>965</v>
      </c>
    </row>
    <row r="75" spans="1:2" ht="15">
      <c r="A75" s="737" t="s">
        <v>675</v>
      </c>
      <c r="B75" s="775" t="s">
        <v>966</v>
      </c>
    </row>
    <row r="76" spans="1:2" ht="15">
      <c r="A76" s="737" t="s">
        <v>676</v>
      </c>
      <c r="B76" s="775" t="s">
        <v>967</v>
      </c>
    </row>
    <row r="77" spans="1:2" ht="15">
      <c r="A77" s="737" t="s">
        <v>677</v>
      </c>
      <c r="B77" s="775" t="s">
        <v>968</v>
      </c>
    </row>
    <row r="78" spans="1:2" ht="15">
      <c r="A78" s="737" t="s">
        <v>678</v>
      </c>
      <c r="B78" s="775" t="s">
        <v>969</v>
      </c>
    </row>
    <row r="79" spans="1:2" ht="15">
      <c r="A79" s="737" t="s">
        <v>679</v>
      </c>
      <c r="B79" s="775" t="s">
        <v>970</v>
      </c>
    </row>
    <row r="80" spans="1:2" ht="15">
      <c r="A80" s="737" t="s">
        <v>680</v>
      </c>
      <c r="B80" s="775" t="s">
        <v>971</v>
      </c>
    </row>
    <row r="81" spans="1:2" ht="15">
      <c r="A81" s="737" t="s">
        <v>681</v>
      </c>
      <c r="B81" s="775" t="s">
        <v>972</v>
      </c>
    </row>
    <row r="82" spans="1:2" ht="15">
      <c r="A82" s="737" t="s">
        <v>682</v>
      </c>
      <c r="B82" s="775" t="s">
        <v>973</v>
      </c>
    </row>
    <row r="83" spans="1:2" ht="15">
      <c r="A83" s="737" t="s">
        <v>683</v>
      </c>
      <c r="B83" s="775" t="s">
        <v>974</v>
      </c>
    </row>
    <row r="84" spans="1:2" ht="15">
      <c r="A84" s="737" t="s">
        <v>684</v>
      </c>
      <c r="B84" s="775" t="s">
        <v>975</v>
      </c>
    </row>
    <row r="85" spans="1:2" ht="15">
      <c r="A85" s="737" t="s">
        <v>685</v>
      </c>
      <c r="B85" s="775" t="s">
        <v>976</v>
      </c>
    </row>
    <row r="86" spans="1:2" ht="15">
      <c r="A86" s="737" t="s">
        <v>686</v>
      </c>
      <c r="B86" s="775" t="s">
        <v>977</v>
      </c>
    </row>
    <row r="87" spans="1:2" ht="15">
      <c r="A87" s="737" t="s">
        <v>687</v>
      </c>
      <c r="B87" s="775" t="s">
        <v>978</v>
      </c>
    </row>
    <row r="88" spans="1:2" ht="15">
      <c r="A88" s="737" t="s">
        <v>688</v>
      </c>
      <c r="B88" s="775" t="s">
        <v>979</v>
      </c>
    </row>
    <row r="89" spans="1:2" ht="15">
      <c r="A89" s="737" t="s">
        <v>689</v>
      </c>
      <c r="B89" s="775" t="s">
        <v>980</v>
      </c>
    </row>
    <row r="90" spans="1:2" ht="15">
      <c r="A90" s="737" t="s">
        <v>690</v>
      </c>
      <c r="B90" s="775" t="s">
        <v>981</v>
      </c>
    </row>
    <row r="91" spans="1:2" ht="15">
      <c r="A91" s="737" t="s">
        <v>691</v>
      </c>
      <c r="B91" s="775" t="s">
        <v>982</v>
      </c>
    </row>
    <row r="92" spans="1:2" ht="15">
      <c r="A92" s="737" t="s">
        <v>692</v>
      </c>
      <c r="B92" s="775" t="s">
        <v>983</v>
      </c>
    </row>
    <row r="93" spans="1:2" ht="15">
      <c r="A93" s="737" t="s">
        <v>693</v>
      </c>
      <c r="B93" s="775" t="s">
        <v>984</v>
      </c>
    </row>
    <row r="94" spans="1:2" ht="15">
      <c r="A94" s="737" t="s">
        <v>694</v>
      </c>
      <c r="B94" s="775" t="s">
        <v>985</v>
      </c>
    </row>
    <row r="95" spans="1:2" ht="15">
      <c r="A95" s="737" t="s">
        <v>695</v>
      </c>
      <c r="B95" s="775" t="s">
        <v>986</v>
      </c>
    </row>
    <row r="96" spans="1:2" ht="15">
      <c r="A96" s="737" t="s">
        <v>696</v>
      </c>
      <c r="B96" s="775" t="s">
        <v>987</v>
      </c>
    </row>
    <row r="97" spans="1:2" ht="15">
      <c r="A97" s="737" t="s">
        <v>697</v>
      </c>
      <c r="B97" s="775" t="s">
        <v>988</v>
      </c>
    </row>
    <row r="98" spans="1:2" ht="15">
      <c r="A98" s="737" t="s">
        <v>698</v>
      </c>
      <c r="B98" s="775" t="s">
        <v>989</v>
      </c>
    </row>
    <row r="99" spans="1:2" ht="15">
      <c r="A99" s="737" t="s">
        <v>699</v>
      </c>
      <c r="B99" s="775" t="s">
        <v>990</v>
      </c>
    </row>
    <row r="100" spans="1:2" ht="15">
      <c r="A100" s="737" t="s">
        <v>700</v>
      </c>
      <c r="B100" s="775" t="s">
        <v>991</v>
      </c>
    </row>
    <row r="101" spans="1:2" ht="15">
      <c r="A101" s="737" t="s">
        <v>701</v>
      </c>
      <c r="B101" s="775" t="s">
        <v>992</v>
      </c>
    </row>
    <row r="102" spans="1:2" ht="15">
      <c r="A102" s="737" t="s">
        <v>702</v>
      </c>
      <c r="B102" s="775" t="s">
        <v>993</v>
      </c>
    </row>
    <row r="103" spans="1:2" ht="15">
      <c r="A103" s="737" t="s">
        <v>703</v>
      </c>
      <c r="B103" s="775" t="s">
        <v>994</v>
      </c>
    </row>
    <row r="104" spans="1:2" ht="15">
      <c r="A104" s="737" t="s">
        <v>704</v>
      </c>
      <c r="B104" s="775" t="s">
        <v>995</v>
      </c>
    </row>
    <row r="105" spans="1:2" ht="15">
      <c r="A105" s="737" t="s">
        <v>705</v>
      </c>
      <c r="B105" s="775" t="s">
        <v>996</v>
      </c>
    </row>
    <row r="106" spans="1:2" ht="15">
      <c r="A106" s="737" t="s">
        <v>706</v>
      </c>
      <c r="B106" s="775" t="s">
        <v>997</v>
      </c>
    </row>
    <row r="107" spans="1:2" ht="15">
      <c r="A107" s="737" t="s">
        <v>707</v>
      </c>
      <c r="B107" s="775" t="s">
        <v>998</v>
      </c>
    </row>
    <row r="108" spans="1:2" ht="15">
      <c r="A108" s="737" t="s">
        <v>708</v>
      </c>
      <c r="B108" s="775" t="s">
        <v>999</v>
      </c>
    </row>
    <row r="109" spans="1:2" ht="15">
      <c r="A109" s="737" t="s">
        <v>709</v>
      </c>
      <c r="B109" s="775" t="s">
        <v>1000</v>
      </c>
    </row>
    <row r="110" spans="1:2" ht="15">
      <c r="A110" s="737" t="s">
        <v>710</v>
      </c>
      <c r="B110" s="775" t="s">
        <v>1001</v>
      </c>
    </row>
    <row r="111" spans="1:2" ht="15">
      <c r="A111" s="737" t="s">
        <v>711</v>
      </c>
      <c r="B111" s="775" t="s">
        <v>1002</v>
      </c>
    </row>
    <row r="112" spans="1:2" ht="15">
      <c r="A112" s="737" t="s">
        <v>712</v>
      </c>
      <c r="B112" s="775" t="s">
        <v>1003</v>
      </c>
    </row>
    <row r="113" spans="1:2" ht="15">
      <c r="A113" s="737" t="s">
        <v>713</v>
      </c>
      <c r="B113" s="775" t="s">
        <v>1004</v>
      </c>
    </row>
    <row r="114" spans="1:2" ht="15">
      <c r="A114" s="737" t="s">
        <v>714</v>
      </c>
      <c r="B114" s="775" t="s">
        <v>1005</v>
      </c>
    </row>
    <row r="115" spans="1:2" ht="15">
      <c r="A115" s="737" t="s">
        <v>715</v>
      </c>
      <c r="B115" s="775" t="s">
        <v>1006</v>
      </c>
    </row>
    <row r="116" spans="1:2" ht="15">
      <c r="A116" s="737" t="s">
        <v>716</v>
      </c>
      <c r="B116" s="775" t="s">
        <v>1007</v>
      </c>
    </row>
    <row r="117" spans="1:2" ht="15">
      <c r="A117" s="737" t="s">
        <v>717</v>
      </c>
      <c r="B117" s="775" t="s">
        <v>1008</v>
      </c>
    </row>
    <row r="118" spans="1:2" ht="15">
      <c r="A118" s="737" t="s">
        <v>718</v>
      </c>
      <c r="B118" s="775" t="s">
        <v>1009</v>
      </c>
    </row>
    <row r="119" spans="1:2" ht="15">
      <c r="A119" s="737" t="s">
        <v>719</v>
      </c>
      <c r="B119" s="775" t="s">
        <v>1010</v>
      </c>
    </row>
    <row r="120" spans="1:2" ht="15">
      <c r="A120" s="737" t="s">
        <v>720</v>
      </c>
      <c r="B120" s="775" t="s">
        <v>1011</v>
      </c>
    </row>
    <row r="121" spans="1:2" ht="15">
      <c r="A121" s="737" t="s">
        <v>721</v>
      </c>
      <c r="B121" s="775" t="s">
        <v>1012</v>
      </c>
    </row>
    <row r="122" spans="1:2" ht="15">
      <c r="A122" s="737" t="s">
        <v>722</v>
      </c>
      <c r="B122" s="775" t="s">
        <v>1013</v>
      </c>
    </row>
    <row r="123" spans="1:2" ht="15">
      <c r="A123" s="737" t="s">
        <v>723</v>
      </c>
      <c r="B123" s="775" t="s">
        <v>1014</v>
      </c>
    </row>
    <row r="124" spans="1:2" ht="15">
      <c r="A124" s="737" t="s">
        <v>724</v>
      </c>
      <c r="B124" s="775" t="s">
        <v>1015</v>
      </c>
    </row>
    <row r="125" spans="1:2" ht="15">
      <c r="A125" s="737" t="s">
        <v>725</v>
      </c>
      <c r="B125" s="775" t="s">
        <v>1016</v>
      </c>
    </row>
    <row r="126" spans="1:2" ht="15">
      <c r="A126" s="737" t="s">
        <v>726</v>
      </c>
      <c r="B126" s="775" t="s">
        <v>1017</v>
      </c>
    </row>
    <row r="127" spans="1:2" ht="15">
      <c r="A127" s="737" t="s">
        <v>727</v>
      </c>
      <c r="B127" s="775" t="s">
        <v>1018</v>
      </c>
    </row>
    <row r="128" spans="1:2" ht="15">
      <c r="A128" s="737" t="s">
        <v>728</v>
      </c>
      <c r="B128" s="775" t="s">
        <v>1019</v>
      </c>
    </row>
    <row r="129" spans="1:2" ht="15">
      <c r="A129" s="737" t="s">
        <v>729</v>
      </c>
      <c r="B129" s="775" t="s">
        <v>1020</v>
      </c>
    </row>
    <row r="130" spans="1:2" ht="15">
      <c r="A130" s="737" t="s">
        <v>730</v>
      </c>
      <c r="B130" s="775" t="s">
        <v>1021</v>
      </c>
    </row>
    <row r="131" spans="1:2" ht="15">
      <c r="A131" s="737" t="s">
        <v>731</v>
      </c>
      <c r="B131" s="775" t="s">
        <v>1022</v>
      </c>
    </row>
    <row r="132" spans="1:2" ht="15">
      <c r="A132" s="737" t="s">
        <v>732</v>
      </c>
      <c r="B132" s="775" t="s">
        <v>1023</v>
      </c>
    </row>
    <row r="133" spans="1:2" ht="15">
      <c r="A133" s="737" t="s">
        <v>733</v>
      </c>
      <c r="B133" s="775" t="s">
        <v>1024</v>
      </c>
    </row>
    <row r="134" spans="1:2" ht="15">
      <c r="A134" s="737" t="s">
        <v>734</v>
      </c>
      <c r="B134" s="775" t="s">
        <v>1025</v>
      </c>
    </row>
    <row r="135" spans="1:2" ht="15">
      <c r="A135" s="737" t="s">
        <v>735</v>
      </c>
      <c r="B135" s="775" t="s">
        <v>1026</v>
      </c>
    </row>
    <row r="136" spans="1:2" ht="15">
      <c r="A136" s="737" t="s">
        <v>736</v>
      </c>
      <c r="B136" s="775" t="s">
        <v>1027</v>
      </c>
    </row>
    <row r="137" spans="1:2" ht="15">
      <c r="A137" s="737" t="s">
        <v>737</v>
      </c>
      <c r="B137" s="775" t="s">
        <v>1028</v>
      </c>
    </row>
    <row r="138" spans="1:2" ht="15">
      <c r="A138" s="737" t="s">
        <v>738</v>
      </c>
      <c r="B138" s="775" t="s">
        <v>1029</v>
      </c>
    </row>
    <row r="139" spans="1:2" ht="15">
      <c r="A139" s="737" t="s">
        <v>739</v>
      </c>
      <c r="B139" s="775" t="s">
        <v>1030</v>
      </c>
    </row>
    <row r="140" spans="1:2" ht="15">
      <c r="A140" s="737" t="s">
        <v>740</v>
      </c>
      <c r="B140" s="775" t="s">
        <v>1031</v>
      </c>
    </row>
    <row r="141" spans="1:2" ht="15">
      <c r="A141" s="737" t="s">
        <v>741</v>
      </c>
      <c r="B141" s="775" t="s">
        <v>1032</v>
      </c>
    </row>
    <row r="142" spans="1:2" ht="15">
      <c r="A142" s="737" t="s">
        <v>742</v>
      </c>
      <c r="B142" s="775" t="s">
        <v>1033</v>
      </c>
    </row>
    <row r="143" spans="1:2" ht="15">
      <c r="A143" s="737" t="s">
        <v>743</v>
      </c>
      <c r="B143" s="775" t="s">
        <v>1034</v>
      </c>
    </row>
    <row r="144" spans="1:2" ht="15">
      <c r="A144" s="737" t="s">
        <v>744</v>
      </c>
      <c r="B144" s="775" t="s">
        <v>1035</v>
      </c>
    </row>
    <row r="145" spans="1:2" ht="15">
      <c r="A145" s="737" t="s">
        <v>745</v>
      </c>
      <c r="B145" s="775" t="s">
        <v>1036</v>
      </c>
    </row>
    <row r="146" spans="1:2" ht="15">
      <c r="A146" s="737" t="s">
        <v>746</v>
      </c>
      <c r="B146" s="775" t="s">
        <v>1037</v>
      </c>
    </row>
    <row r="147" spans="1:2" ht="15">
      <c r="A147" s="737" t="s">
        <v>747</v>
      </c>
      <c r="B147" s="775" t="s">
        <v>1038</v>
      </c>
    </row>
    <row r="148" spans="1:2" ht="15">
      <c r="A148" s="737" t="s">
        <v>748</v>
      </c>
      <c r="B148" s="775" t="s">
        <v>1039</v>
      </c>
    </row>
    <row r="149" spans="1:2" ht="15">
      <c r="A149" s="737" t="s">
        <v>749</v>
      </c>
      <c r="B149" s="775" t="s">
        <v>1040</v>
      </c>
    </row>
    <row r="150" spans="1:2" ht="15">
      <c r="A150" s="737" t="s">
        <v>750</v>
      </c>
      <c r="B150" s="775" t="s">
        <v>1041</v>
      </c>
    </row>
    <row r="151" spans="1:2" ht="15">
      <c r="A151" s="737" t="s">
        <v>751</v>
      </c>
      <c r="B151" s="775" t="s">
        <v>1042</v>
      </c>
    </row>
    <row r="152" spans="1:2" ht="15">
      <c r="A152" s="737" t="s">
        <v>752</v>
      </c>
      <c r="B152" s="775" t="s">
        <v>1043</v>
      </c>
    </row>
    <row r="153" spans="1:2" ht="15">
      <c r="A153" s="737" t="s">
        <v>753</v>
      </c>
      <c r="B153" s="775" t="s">
        <v>1044</v>
      </c>
    </row>
    <row r="154" spans="1:2" ht="15">
      <c r="A154" s="737" t="s">
        <v>754</v>
      </c>
      <c r="B154" s="775" t="s">
        <v>1045</v>
      </c>
    </row>
    <row r="155" spans="1:2" ht="15">
      <c r="A155" s="737" t="s">
        <v>755</v>
      </c>
      <c r="B155" s="775" t="s">
        <v>1046</v>
      </c>
    </row>
    <row r="156" spans="1:2" ht="15">
      <c r="A156" s="737" t="s">
        <v>756</v>
      </c>
      <c r="B156" s="775" t="s">
        <v>1047</v>
      </c>
    </row>
    <row r="157" spans="1:2" ht="15">
      <c r="A157" s="737" t="s">
        <v>757</v>
      </c>
      <c r="B157" s="775" t="s">
        <v>1048</v>
      </c>
    </row>
    <row r="158" spans="1:2" ht="15">
      <c r="A158" s="737" t="s">
        <v>758</v>
      </c>
      <c r="B158" s="775" t="s">
        <v>1049</v>
      </c>
    </row>
    <row r="159" spans="1:2" ht="15">
      <c r="A159" s="737" t="s">
        <v>759</v>
      </c>
      <c r="B159" s="775" t="s">
        <v>1050</v>
      </c>
    </row>
    <row r="160" spans="1:2" ht="15">
      <c r="A160" s="737" t="s">
        <v>760</v>
      </c>
      <c r="B160" s="775" t="s">
        <v>1051</v>
      </c>
    </row>
    <row r="161" spans="1:2" ht="15">
      <c r="A161" s="737" t="s">
        <v>761</v>
      </c>
      <c r="B161" s="775" t="s">
        <v>1052</v>
      </c>
    </row>
    <row r="162" spans="1:2" ht="15">
      <c r="A162" s="737" t="s">
        <v>762</v>
      </c>
      <c r="B162" s="775" t="s">
        <v>1053</v>
      </c>
    </row>
    <row r="163" spans="1:2" ht="15">
      <c r="A163" s="737" t="s">
        <v>763</v>
      </c>
      <c r="B163" s="775" t="s">
        <v>1054</v>
      </c>
    </row>
    <row r="164" spans="1:2" ht="15">
      <c r="A164" s="737" t="s">
        <v>764</v>
      </c>
      <c r="B164" s="775" t="s">
        <v>1055</v>
      </c>
    </row>
    <row r="165" spans="1:2" ht="15">
      <c r="A165" s="737" t="s">
        <v>765</v>
      </c>
      <c r="B165" s="775" t="s">
        <v>1056</v>
      </c>
    </row>
    <row r="166" spans="1:2" ht="15">
      <c r="A166" s="737" t="s">
        <v>766</v>
      </c>
      <c r="B166" s="775" t="s">
        <v>1057</v>
      </c>
    </row>
    <row r="167" spans="1:2" ht="15">
      <c r="A167" s="737" t="s">
        <v>767</v>
      </c>
      <c r="B167" s="775" t="s">
        <v>1058</v>
      </c>
    </row>
    <row r="168" spans="1:2" ht="15">
      <c r="A168" s="737" t="s">
        <v>768</v>
      </c>
      <c r="B168" s="775" t="s">
        <v>1059</v>
      </c>
    </row>
    <row r="169" spans="1:2" ht="15">
      <c r="A169" s="737" t="s">
        <v>769</v>
      </c>
      <c r="B169" s="775" t="s">
        <v>1060</v>
      </c>
    </row>
    <row r="170" spans="1:2" ht="15">
      <c r="A170" s="737" t="s">
        <v>770</v>
      </c>
      <c r="B170" s="775" t="s">
        <v>1061</v>
      </c>
    </row>
    <row r="171" spans="1:2" ht="15">
      <c r="A171" s="737" t="s">
        <v>771</v>
      </c>
      <c r="B171" s="775" t="s">
        <v>1062</v>
      </c>
    </row>
    <row r="172" spans="1:2" ht="15">
      <c r="A172" s="737" t="s">
        <v>772</v>
      </c>
      <c r="B172" s="775" t="s">
        <v>1063</v>
      </c>
    </row>
    <row r="173" spans="1:2" ht="15">
      <c r="A173" s="737" t="s">
        <v>773</v>
      </c>
      <c r="B173" s="775" t="s">
        <v>1064</v>
      </c>
    </row>
    <row r="174" spans="1:2" ht="15">
      <c r="A174" s="737" t="s">
        <v>774</v>
      </c>
      <c r="B174" s="775" t="s">
        <v>1065</v>
      </c>
    </row>
    <row r="175" spans="1:2" ht="15">
      <c r="A175" s="737" t="s">
        <v>775</v>
      </c>
      <c r="B175" s="775" t="s">
        <v>1066</v>
      </c>
    </row>
    <row r="176" spans="1:2" ht="15">
      <c r="A176" s="737" t="s">
        <v>776</v>
      </c>
      <c r="B176" s="775" t="s">
        <v>1067</v>
      </c>
    </row>
    <row r="177" spans="1:2" ht="15">
      <c r="A177" s="737" t="s">
        <v>777</v>
      </c>
      <c r="B177" s="775" t="s">
        <v>1068</v>
      </c>
    </row>
    <row r="178" spans="1:2" ht="15">
      <c r="A178" s="737" t="s">
        <v>778</v>
      </c>
      <c r="B178" s="775" t="s">
        <v>1069</v>
      </c>
    </row>
    <row r="179" spans="1:2" ht="15">
      <c r="A179" s="737" t="s">
        <v>779</v>
      </c>
      <c r="B179" s="775" t="s">
        <v>1070</v>
      </c>
    </row>
    <row r="180" spans="1:2" ht="15">
      <c r="A180" s="737" t="s">
        <v>780</v>
      </c>
      <c r="B180" s="775" t="s">
        <v>1071</v>
      </c>
    </row>
    <row r="181" spans="1:2" ht="15">
      <c r="A181" s="737" t="s">
        <v>781</v>
      </c>
      <c r="B181" s="775" t="s">
        <v>1072</v>
      </c>
    </row>
    <row r="182" spans="1:2" ht="15">
      <c r="A182" s="737" t="s">
        <v>782</v>
      </c>
      <c r="B182" s="775" t="s">
        <v>1073</v>
      </c>
    </row>
    <row r="183" spans="1:2" ht="15">
      <c r="A183" s="737" t="s">
        <v>783</v>
      </c>
      <c r="B183" s="775" t="s">
        <v>1074</v>
      </c>
    </row>
    <row r="184" spans="1:2" ht="15">
      <c r="A184" s="737" t="s">
        <v>784</v>
      </c>
      <c r="B184" s="775" t="s">
        <v>1075</v>
      </c>
    </row>
    <row r="185" spans="1:2" ht="15">
      <c r="A185" s="737" t="s">
        <v>785</v>
      </c>
      <c r="B185" s="775" t="s">
        <v>1076</v>
      </c>
    </row>
    <row r="186" spans="1:2" ht="15">
      <c r="A186" s="737" t="s">
        <v>786</v>
      </c>
      <c r="B186" s="775" t="s">
        <v>1077</v>
      </c>
    </row>
    <row r="187" spans="1:2" ht="15">
      <c r="A187" s="737" t="s">
        <v>787</v>
      </c>
      <c r="B187" s="775" t="s">
        <v>1078</v>
      </c>
    </row>
    <row r="188" spans="1:2" ht="15">
      <c r="A188" s="737" t="s">
        <v>788</v>
      </c>
      <c r="B188" s="775" t="s">
        <v>1079</v>
      </c>
    </row>
    <row r="189" spans="1:2" ht="15">
      <c r="A189" s="737" t="s">
        <v>789</v>
      </c>
      <c r="B189" s="775" t="s">
        <v>1080</v>
      </c>
    </row>
    <row r="190" spans="1:2" ht="15">
      <c r="A190" s="737" t="s">
        <v>790</v>
      </c>
      <c r="B190" s="775" t="s">
        <v>1081</v>
      </c>
    </row>
    <row r="191" spans="1:2" ht="15">
      <c r="A191" s="737" t="s">
        <v>791</v>
      </c>
      <c r="B191" s="775" t="s">
        <v>1082</v>
      </c>
    </row>
    <row r="192" spans="1:2" ht="15">
      <c r="A192" s="737" t="s">
        <v>792</v>
      </c>
      <c r="B192" s="775" t="s">
        <v>1083</v>
      </c>
    </row>
    <row r="193" spans="1:2" ht="15">
      <c r="A193" s="737" t="s">
        <v>793</v>
      </c>
      <c r="B193" s="775" t="s">
        <v>1084</v>
      </c>
    </row>
    <row r="194" spans="1:2" ht="15">
      <c r="A194" s="737" t="s">
        <v>794</v>
      </c>
      <c r="B194" s="775" t="s">
        <v>1085</v>
      </c>
    </row>
    <row r="195" spans="1:2" ht="15">
      <c r="A195" s="737" t="s">
        <v>795</v>
      </c>
      <c r="B195" s="775" t="s">
        <v>1086</v>
      </c>
    </row>
    <row r="196" spans="1:2" ht="15">
      <c r="A196" s="737" t="s">
        <v>796</v>
      </c>
      <c r="B196" s="775" t="s">
        <v>1087</v>
      </c>
    </row>
    <row r="197" spans="1:2" ht="15">
      <c r="A197" s="737" t="s">
        <v>797</v>
      </c>
      <c r="B197" s="775" t="s">
        <v>1088</v>
      </c>
    </row>
    <row r="198" spans="1:2" ht="15">
      <c r="A198" s="737" t="s">
        <v>798</v>
      </c>
      <c r="B198" s="775" t="s">
        <v>1089</v>
      </c>
    </row>
    <row r="199" spans="1:2" ht="15">
      <c r="A199" s="737" t="s">
        <v>799</v>
      </c>
      <c r="B199" s="775" t="s">
        <v>1090</v>
      </c>
    </row>
    <row r="200" spans="1:2" ht="15">
      <c r="A200" s="737" t="s">
        <v>800</v>
      </c>
      <c r="B200" s="775" t="s">
        <v>1091</v>
      </c>
    </row>
    <row r="201" spans="1:2" ht="15">
      <c r="A201" s="737" t="s">
        <v>801</v>
      </c>
      <c r="B201" s="775" t="s">
        <v>1092</v>
      </c>
    </row>
    <row r="202" spans="1:2" ht="15">
      <c r="A202" s="737" t="s">
        <v>802</v>
      </c>
      <c r="B202" s="775" t="s">
        <v>1093</v>
      </c>
    </row>
    <row r="203" spans="1:2" ht="15">
      <c r="A203" s="737" t="s">
        <v>803</v>
      </c>
      <c r="B203" s="775" t="s">
        <v>1094</v>
      </c>
    </row>
    <row r="204" spans="1:2" ht="15">
      <c r="A204" s="737" t="s">
        <v>804</v>
      </c>
      <c r="B204" s="775" t="s">
        <v>1095</v>
      </c>
    </row>
    <row r="205" spans="1:2" ht="15">
      <c r="A205" s="737" t="s">
        <v>805</v>
      </c>
      <c r="B205" s="775" t="s">
        <v>1096</v>
      </c>
    </row>
    <row r="206" spans="1:2" ht="15">
      <c r="A206" s="737" t="s">
        <v>806</v>
      </c>
      <c r="B206" s="775" t="s">
        <v>1097</v>
      </c>
    </row>
    <row r="207" spans="1:2" ht="15">
      <c r="A207" s="737" t="s">
        <v>807</v>
      </c>
      <c r="B207" s="775" t="s">
        <v>1098</v>
      </c>
    </row>
    <row r="208" spans="1:2" ht="15">
      <c r="A208" s="737" t="s">
        <v>808</v>
      </c>
      <c r="B208" s="775" t="s">
        <v>1099</v>
      </c>
    </row>
    <row r="209" spans="1:2" ht="15">
      <c r="A209" s="737" t="s">
        <v>809</v>
      </c>
      <c r="B209" s="775" t="s">
        <v>1100</v>
      </c>
    </row>
    <row r="210" spans="1:2" ht="15">
      <c r="A210" s="737" t="s">
        <v>810</v>
      </c>
      <c r="B210" s="775" t="s">
        <v>1101</v>
      </c>
    </row>
    <row r="211" spans="1:2" ht="15">
      <c r="A211" s="737" t="s">
        <v>811</v>
      </c>
      <c r="B211" s="775" t="s">
        <v>1102</v>
      </c>
    </row>
    <row r="212" spans="1:2" ht="15">
      <c r="A212" s="737" t="s">
        <v>812</v>
      </c>
      <c r="B212" s="775" t="s">
        <v>1103</v>
      </c>
    </row>
    <row r="213" spans="1:2" ht="15">
      <c r="A213" s="737" t="s">
        <v>813</v>
      </c>
      <c r="B213" s="775" t="s">
        <v>1104</v>
      </c>
    </row>
    <row r="214" spans="1:2" ht="15">
      <c r="A214" s="737" t="s">
        <v>814</v>
      </c>
      <c r="B214" s="775" t="s">
        <v>1105</v>
      </c>
    </row>
    <row r="215" spans="1:2" ht="15">
      <c r="A215" s="737" t="s">
        <v>815</v>
      </c>
      <c r="B215" s="775" t="s">
        <v>1106</v>
      </c>
    </row>
    <row r="216" spans="1:2" ht="15">
      <c r="A216" s="737" t="s">
        <v>816</v>
      </c>
      <c r="B216" s="775" t="s">
        <v>1107</v>
      </c>
    </row>
    <row r="217" spans="1:2" ht="15">
      <c r="A217" s="737" t="s">
        <v>817</v>
      </c>
      <c r="B217" s="775" t="s">
        <v>1108</v>
      </c>
    </row>
    <row r="218" spans="1:2" ht="15">
      <c r="A218" s="737" t="s">
        <v>818</v>
      </c>
      <c r="B218" s="775" t="s">
        <v>1109</v>
      </c>
    </row>
    <row r="219" spans="1:2" ht="15">
      <c r="A219" s="737" t="s">
        <v>819</v>
      </c>
      <c r="B219" s="775" t="s">
        <v>1110</v>
      </c>
    </row>
    <row r="220" spans="1:2" ht="15">
      <c r="A220" s="737" t="s">
        <v>820</v>
      </c>
      <c r="B220" s="775" t="s">
        <v>1111</v>
      </c>
    </row>
    <row r="221" spans="1:2" ht="15">
      <c r="A221" s="737" t="s">
        <v>821</v>
      </c>
      <c r="B221" s="775" t="s">
        <v>1112</v>
      </c>
    </row>
    <row r="222" spans="1:2" ht="15">
      <c r="A222" s="737" t="s">
        <v>822</v>
      </c>
      <c r="B222" s="775" t="s">
        <v>1113</v>
      </c>
    </row>
    <row r="223" spans="1:2" ht="15">
      <c r="A223" s="737" t="s">
        <v>823</v>
      </c>
      <c r="B223" s="775" t="s">
        <v>1114</v>
      </c>
    </row>
    <row r="224" spans="1:2" ht="15">
      <c r="A224" s="737" t="s">
        <v>824</v>
      </c>
      <c r="B224" s="775" t="s">
        <v>1115</v>
      </c>
    </row>
    <row r="225" spans="1:2" ht="15">
      <c r="A225" s="737" t="s">
        <v>825</v>
      </c>
      <c r="B225" s="775" t="s">
        <v>1116</v>
      </c>
    </row>
    <row r="226" spans="1:2" ht="15">
      <c r="A226" s="737" t="s">
        <v>826</v>
      </c>
      <c r="B226" s="775" t="s">
        <v>1117</v>
      </c>
    </row>
    <row r="227" spans="1:2" ht="15">
      <c r="A227" s="737" t="s">
        <v>827</v>
      </c>
      <c r="B227" s="775" t="s">
        <v>1118</v>
      </c>
    </row>
    <row r="228" spans="1:2" ht="15">
      <c r="A228" s="737" t="s">
        <v>828</v>
      </c>
      <c r="B228" s="775" t="s">
        <v>1119</v>
      </c>
    </row>
    <row r="229" spans="1:2" ht="15">
      <c r="A229" s="737" t="s">
        <v>829</v>
      </c>
      <c r="B229" s="775" t="s">
        <v>1120</v>
      </c>
    </row>
    <row r="230" spans="1:2" ht="15">
      <c r="A230" s="737" t="s">
        <v>830</v>
      </c>
      <c r="B230" s="775" t="s">
        <v>1121</v>
      </c>
    </row>
    <row r="231" spans="1:2" ht="15">
      <c r="A231" s="737" t="s">
        <v>831</v>
      </c>
      <c r="B231" s="769" t="s">
        <v>468</v>
      </c>
    </row>
    <row r="232" spans="1:2" ht="15">
      <c r="A232" s="737" t="s">
        <v>832</v>
      </c>
      <c r="B232" s="769" t="s">
        <v>469</v>
      </c>
    </row>
    <row r="233" spans="1:2" ht="15">
      <c r="A233" s="737" t="s">
        <v>833</v>
      </c>
      <c r="B233" s="769" t="s">
        <v>470</v>
      </c>
    </row>
    <row r="234" spans="1:2" ht="15">
      <c r="A234" s="737" t="s">
        <v>834</v>
      </c>
      <c r="B234" s="769" t="s">
        <v>471</v>
      </c>
    </row>
    <row r="235" spans="1:2" ht="15">
      <c r="A235" s="737" t="s">
        <v>835</v>
      </c>
      <c r="B235" s="769" t="s">
        <v>472</v>
      </c>
    </row>
    <row r="236" spans="1:2" ht="15">
      <c r="A236" s="737" t="s">
        <v>836</v>
      </c>
      <c r="B236" s="769" t="s">
        <v>473</v>
      </c>
    </row>
    <row r="237" spans="1:2" ht="15">
      <c r="A237" s="737" t="s">
        <v>837</v>
      </c>
      <c r="B237" s="769" t="s">
        <v>474</v>
      </c>
    </row>
    <row r="238" spans="1:2" ht="15">
      <c r="A238" s="737" t="s">
        <v>838</v>
      </c>
      <c r="B238" s="769" t="s">
        <v>475</v>
      </c>
    </row>
    <row r="239" spans="1:2" ht="15">
      <c r="A239" s="737" t="s">
        <v>839</v>
      </c>
      <c r="B239" s="769" t="s">
        <v>476</v>
      </c>
    </row>
    <row r="240" spans="1:2" ht="15">
      <c r="A240" s="737" t="s">
        <v>840</v>
      </c>
      <c r="B240" s="769" t="s">
        <v>477</v>
      </c>
    </row>
    <row r="241" spans="1:2" ht="15">
      <c r="A241" s="737" t="s">
        <v>841</v>
      </c>
      <c r="B241" s="769" t="s">
        <v>478</v>
      </c>
    </row>
    <row r="242" spans="1:2" ht="15">
      <c r="A242" s="737" t="s">
        <v>842</v>
      </c>
      <c r="B242" s="769" t="s">
        <v>479</v>
      </c>
    </row>
    <row r="243" spans="1:2" ht="15">
      <c r="A243" s="737" t="s">
        <v>843</v>
      </c>
      <c r="B243" s="769" t="s">
        <v>480</v>
      </c>
    </row>
    <row r="244" spans="1:2" ht="15">
      <c r="A244" s="737" t="s">
        <v>844</v>
      </c>
      <c r="B244" s="769" t="s">
        <v>481</v>
      </c>
    </row>
    <row r="245" spans="1:2" ht="15">
      <c r="A245" s="737" t="s">
        <v>845</v>
      </c>
      <c r="B245" s="769" t="s">
        <v>482</v>
      </c>
    </row>
    <row r="246" spans="1:2" ht="15">
      <c r="A246" s="737" t="s">
        <v>846</v>
      </c>
      <c r="B246" s="769" t="s">
        <v>483</v>
      </c>
    </row>
    <row r="247" spans="1:2" ht="15">
      <c r="A247" s="737" t="s">
        <v>847</v>
      </c>
      <c r="B247" s="769" t="s">
        <v>484</v>
      </c>
    </row>
    <row r="248" spans="1:2" ht="15">
      <c r="A248" s="737" t="s">
        <v>848</v>
      </c>
      <c r="B248" s="769" t="s">
        <v>485</v>
      </c>
    </row>
    <row r="249" spans="1:2" ht="15">
      <c r="A249" s="737" t="s">
        <v>849</v>
      </c>
      <c r="B249" s="769" t="s">
        <v>486</v>
      </c>
    </row>
    <row r="250" spans="1:2" ht="15">
      <c r="A250" s="737" t="s">
        <v>850</v>
      </c>
      <c r="B250" s="769" t="s">
        <v>487</v>
      </c>
    </row>
    <row r="251" spans="1:2" ht="15">
      <c r="A251" s="737" t="s">
        <v>851</v>
      </c>
      <c r="B251" s="769" t="s">
        <v>488</v>
      </c>
    </row>
    <row r="252" spans="1:2" ht="15">
      <c r="A252" s="737" t="s">
        <v>852</v>
      </c>
      <c r="B252" s="769" t="s">
        <v>489</v>
      </c>
    </row>
    <row r="253" spans="1:2" ht="15">
      <c r="A253" s="737" t="s">
        <v>853</v>
      </c>
      <c r="B253" s="769" t="s">
        <v>490</v>
      </c>
    </row>
    <row r="254" spans="1:2" ht="15">
      <c r="A254" s="737" t="s">
        <v>854</v>
      </c>
      <c r="B254" s="769" t="s">
        <v>491</v>
      </c>
    </row>
    <row r="255" spans="1:2" ht="15">
      <c r="A255" s="737" t="s">
        <v>855</v>
      </c>
      <c r="B255" s="769" t="s">
        <v>492</v>
      </c>
    </row>
    <row r="256" spans="1:2" ht="15">
      <c r="A256" s="737" t="s">
        <v>856</v>
      </c>
      <c r="B256" s="769" t="s">
        <v>493</v>
      </c>
    </row>
    <row r="257" spans="1:2" ht="15">
      <c r="A257" s="737" t="s">
        <v>857</v>
      </c>
      <c r="B257" s="769" t="s">
        <v>494</v>
      </c>
    </row>
    <row r="258" spans="1:2" ht="15">
      <c r="A258" s="737" t="s">
        <v>858</v>
      </c>
      <c r="B258" s="769" t="s">
        <v>495</v>
      </c>
    </row>
    <row r="259" spans="1:2" ht="15">
      <c r="A259" s="737" t="s">
        <v>859</v>
      </c>
      <c r="B259" s="769" t="s">
        <v>496</v>
      </c>
    </row>
    <row r="260" spans="1:2" ht="15">
      <c r="A260" s="737" t="s">
        <v>860</v>
      </c>
      <c r="B260" s="769" t="s">
        <v>497</v>
      </c>
    </row>
    <row r="261" spans="1:2" ht="15">
      <c r="A261" s="737" t="s">
        <v>861</v>
      </c>
      <c r="B261" s="769" t="s">
        <v>498</v>
      </c>
    </row>
    <row r="262" spans="1:2" ht="15">
      <c r="A262" s="737" t="s">
        <v>862</v>
      </c>
      <c r="B262" s="769" t="s">
        <v>581</v>
      </c>
    </row>
    <row r="263" spans="1:2" ht="15">
      <c r="A263" s="737" t="s">
        <v>863</v>
      </c>
      <c r="B263" s="769" t="s">
        <v>864</v>
      </c>
    </row>
    <row r="264" spans="1:2" ht="15">
      <c r="A264" s="737" t="s">
        <v>865</v>
      </c>
      <c r="B264" s="769" t="s">
        <v>866</v>
      </c>
    </row>
    <row r="265" spans="1:2" ht="15">
      <c r="A265" s="737" t="s">
        <v>867</v>
      </c>
      <c r="B265" s="769" t="s">
        <v>868</v>
      </c>
    </row>
    <row r="266" spans="1:2" ht="15">
      <c r="A266" s="737" t="s">
        <v>869</v>
      </c>
      <c r="B266" s="769" t="s">
        <v>499</v>
      </c>
    </row>
    <row r="267" spans="1:2" ht="15">
      <c r="A267" s="737" t="s">
        <v>870</v>
      </c>
      <c r="B267" s="769" t="s">
        <v>500</v>
      </c>
    </row>
    <row r="268" spans="1:2" ht="15">
      <c r="A268" s="737" t="s">
        <v>871</v>
      </c>
      <c r="B268" s="769" t="s">
        <v>501</v>
      </c>
    </row>
    <row r="269" spans="1:2" ht="15">
      <c r="A269" s="737" t="s">
        <v>872</v>
      </c>
      <c r="B269" s="769" t="s">
        <v>502</v>
      </c>
    </row>
    <row r="270" spans="1:2" ht="15">
      <c r="A270" s="737" t="s">
        <v>873</v>
      </c>
      <c r="B270" s="769" t="s">
        <v>503</v>
      </c>
    </row>
    <row r="271" spans="1:2" ht="15">
      <c r="A271" s="737" t="s">
        <v>874</v>
      </c>
      <c r="B271" s="769" t="s">
        <v>504</v>
      </c>
    </row>
    <row r="272" spans="1:2" ht="15">
      <c r="A272" s="737" t="s">
        <v>875</v>
      </c>
      <c r="B272" s="769" t="s">
        <v>505</v>
      </c>
    </row>
    <row r="273" spans="1:2" ht="15">
      <c r="A273" s="737" t="s">
        <v>876</v>
      </c>
      <c r="B273" s="769" t="s">
        <v>506</v>
      </c>
    </row>
    <row r="274" spans="1:2" ht="15">
      <c r="A274" s="737" t="s">
        <v>877</v>
      </c>
      <c r="B274" s="769" t="s">
        <v>507</v>
      </c>
    </row>
    <row r="275" spans="1:2" ht="15">
      <c r="A275" s="737" t="s">
        <v>878</v>
      </c>
      <c r="B275" s="769" t="s">
        <v>508</v>
      </c>
    </row>
    <row r="276" spans="1:2" ht="15">
      <c r="A276" s="737" t="s">
        <v>879</v>
      </c>
      <c r="B276" s="769" t="s">
        <v>509</v>
      </c>
    </row>
    <row r="277" spans="1:2" ht="15">
      <c r="A277" s="737" t="s">
        <v>880</v>
      </c>
      <c r="B277" s="769" t="s">
        <v>510</v>
      </c>
    </row>
    <row r="278" spans="1:2" ht="15">
      <c r="A278" s="737" t="s">
        <v>881</v>
      </c>
      <c r="B278" s="769" t="s">
        <v>511</v>
      </c>
    </row>
    <row r="279" spans="1:2" ht="15">
      <c r="A279" s="737" t="s">
        <v>882</v>
      </c>
      <c r="B279" s="769" t="s">
        <v>512</v>
      </c>
    </row>
    <row r="280" spans="1:2" ht="15">
      <c r="A280" s="737" t="s">
        <v>883</v>
      </c>
      <c r="B280" s="769" t="s">
        <v>513</v>
      </c>
    </row>
    <row r="281" spans="1:2" ht="15">
      <c r="A281" s="737" t="s">
        <v>884</v>
      </c>
      <c r="B281" s="769" t="s">
        <v>514</v>
      </c>
    </row>
    <row r="282" spans="1:2" ht="15">
      <c r="A282" s="737" t="s">
        <v>885</v>
      </c>
      <c r="B282" s="769" t="s">
        <v>515</v>
      </c>
    </row>
    <row r="283" spans="1:2" ht="15">
      <c r="A283" s="737" t="s">
        <v>886</v>
      </c>
      <c r="B283" s="769" t="s">
        <v>516</v>
      </c>
    </row>
    <row r="284" spans="1:2" ht="15">
      <c r="A284" s="737" t="s">
        <v>887</v>
      </c>
      <c r="B284" s="769" t="s">
        <v>517</v>
      </c>
    </row>
    <row r="285" spans="1:2" ht="15">
      <c r="A285" s="737" t="s">
        <v>888</v>
      </c>
      <c r="B285" s="769" t="s">
        <v>518</v>
      </c>
    </row>
    <row r="286" spans="1:2" ht="15">
      <c r="A286" s="737" t="s">
        <v>889</v>
      </c>
      <c r="B286" s="769" t="s">
        <v>519</v>
      </c>
    </row>
    <row r="287" spans="1:2" ht="15">
      <c r="A287" s="737" t="s">
        <v>890</v>
      </c>
      <c r="B287" s="769" t="s">
        <v>520</v>
      </c>
    </row>
    <row r="288" spans="1:2" ht="15">
      <c r="A288" s="737" t="s">
        <v>891</v>
      </c>
      <c r="B288" s="769" t="s">
        <v>521</v>
      </c>
    </row>
    <row r="289" spans="1:2" ht="15">
      <c r="A289" s="737" t="s">
        <v>892</v>
      </c>
      <c r="B289" s="769" t="s">
        <v>522</v>
      </c>
    </row>
    <row r="290" spans="1:2" ht="15">
      <c r="A290" s="737" t="s">
        <v>893</v>
      </c>
      <c r="B290" s="769" t="s">
        <v>523</v>
      </c>
    </row>
    <row r="291" spans="1:2" ht="15">
      <c r="A291" s="737" t="s">
        <v>894</v>
      </c>
      <c r="B291" s="769" t="s">
        <v>524</v>
      </c>
    </row>
    <row r="292" spans="1:2" ht="15">
      <c r="A292" s="737" t="s">
        <v>895</v>
      </c>
      <c r="B292" s="769" t="s">
        <v>525</v>
      </c>
    </row>
    <row r="293" spans="1:2" ht="15">
      <c r="A293" s="737" t="s">
        <v>896</v>
      </c>
      <c r="B293" s="769" t="s">
        <v>526</v>
      </c>
    </row>
    <row r="294" spans="1:2" ht="15">
      <c r="A294" s="737" t="s">
        <v>897</v>
      </c>
      <c r="B294" s="769" t="s">
        <v>527</v>
      </c>
    </row>
    <row r="295" spans="1:2" ht="15">
      <c r="A295" s="737" t="s">
        <v>898</v>
      </c>
      <c r="B295" s="769" t="s">
        <v>528</v>
      </c>
    </row>
    <row r="296" spans="1:2" ht="15">
      <c r="A296" s="737" t="s">
        <v>899</v>
      </c>
      <c r="B296" s="769" t="s">
        <v>529</v>
      </c>
    </row>
    <row r="297" spans="1:2" ht="15">
      <c r="A297" s="737" t="s">
        <v>900</v>
      </c>
      <c r="B297" s="769" t="s">
        <v>530</v>
      </c>
    </row>
    <row r="298" spans="1:2" ht="15">
      <c r="A298" s="737" t="s">
        <v>901</v>
      </c>
      <c r="B298" s="769" t="s">
        <v>531</v>
      </c>
    </row>
    <row r="299" spans="1:2" ht="15">
      <c r="A299" s="737" t="s">
        <v>902</v>
      </c>
      <c r="B299" s="769" t="s">
        <v>532</v>
      </c>
    </row>
    <row r="300" spans="1:2" ht="15">
      <c r="A300" s="737" t="s">
        <v>903</v>
      </c>
      <c r="B300" s="769" t="s">
        <v>533</v>
      </c>
    </row>
    <row r="301" spans="1:2" ht="15">
      <c r="A301" s="737" t="s">
        <v>904</v>
      </c>
      <c r="B301" s="769" t="s">
        <v>534</v>
      </c>
    </row>
    <row r="302" spans="1:2" ht="15">
      <c r="A302" s="737" t="s">
        <v>905</v>
      </c>
      <c r="B302" s="769" t="s">
        <v>535</v>
      </c>
    </row>
    <row r="303" spans="1:2" ht="15">
      <c r="A303" s="737" t="s">
        <v>906</v>
      </c>
      <c r="B303" s="769" t="s">
        <v>536</v>
      </c>
    </row>
    <row r="304" spans="1:2" ht="15">
      <c r="A304" s="737" t="s">
        <v>907</v>
      </c>
      <c r="B304" s="769" t="s">
        <v>537</v>
      </c>
    </row>
    <row r="305" spans="1:2" ht="15">
      <c r="A305" s="737" t="s">
        <v>908</v>
      </c>
      <c r="B305" s="769" t="s">
        <v>538</v>
      </c>
    </row>
    <row r="306" spans="1:2" ht="15">
      <c r="A306" s="737" t="s">
        <v>909</v>
      </c>
      <c r="B306" s="769" t="s">
        <v>539</v>
      </c>
    </row>
    <row r="307" spans="1:2" ht="15">
      <c r="A307" s="737" t="s">
        <v>910</v>
      </c>
      <c r="B307" s="769" t="s">
        <v>540</v>
      </c>
    </row>
    <row r="308" spans="1:2" ht="15">
      <c r="A308" s="737" t="s">
        <v>911</v>
      </c>
      <c r="B308" s="769" t="s">
        <v>541</v>
      </c>
    </row>
    <row r="309" spans="1:2" ht="15">
      <c r="A309" s="737" t="s">
        <v>912</v>
      </c>
      <c r="B309" s="769" t="s">
        <v>542</v>
      </c>
    </row>
    <row r="310" spans="1:2" ht="15">
      <c r="A310" s="737" t="s">
        <v>913</v>
      </c>
      <c r="B310" s="769" t="s">
        <v>543</v>
      </c>
    </row>
    <row r="311" spans="1:2" ht="15">
      <c r="A311" s="737" t="s">
        <v>914</v>
      </c>
      <c r="B311" s="769" t="s">
        <v>544</v>
      </c>
    </row>
    <row r="312" spans="1:2" ht="15">
      <c r="A312" s="737" t="s">
        <v>915</v>
      </c>
      <c r="B312" s="769" t="s">
        <v>545</v>
      </c>
    </row>
    <row r="313" spans="1:2" ht="15">
      <c r="A313" s="737" t="s">
        <v>916</v>
      </c>
      <c r="B313" s="769" t="s">
        <v>546</v>
      </c>
    </row>
    <row r="314" spans="1:2" ht="15">
      <c r="A314" s="737" t="s">
        <v>917</v>
      </c>
      <c r="B314" s="769" t="s">
        <v>547</v>
      </c>
    </row>
    <row r="315" spans="1:2" ht="15">
      <c r="A315" s="737" t="s">
        <v>918</v>
      </c>
      <c r="B315" s="769" t="s">
        <v>548</v>
      </c>
    </row>
    <row r="316" spans="1:2" ht="15">
      <c r="A316" s="737" t="s">
        <v>919</v>
      </c>
      <c r="B316" s="769" t="s">
        <v>549</v>
      </c>
    </row>
    <row r="317" spans="1:2" ht="15">
      <c r="A317" s="737" t="s">
        <v>920</v>
      </c>
      <c r="B317" s="769" t="s">
        <v>550</v>
      </c>
    </row>
    <row r="318" spans="1:2" ht="15">
      <c r="A318" s="737" t="s">
        <v>921</v>
      </c>
      <c r="B318" s="769" t="s">
        <v>551</v>
      </c>
    </row>
    <row r="319" spans="1:2" ht="15">
      <c r="A319" s="737" t="s">
        <v>922</v>
      </c>
      <c r="B319" s="769" t="s">
        <v>552</v>
      </c>
    </row>
    <row r="320" spans="1:2" ht="15">
      <c r="A320" s="737" t="s">
        <v>923</v>
      </c>
      <c r="B320" s="769" t="s">
        <v>553</v>
      </c>
    </row>
    <row r="321" spans="1:2" ht="15">
      <c r="A321" s="737" t="s">
        <v>924</v>
      </c>
      <c r="B321" s="769" t="s">
        <v>554</v>
      </c>
    </row>
    <row r="322" spans="1:2" ht="15">
      <c r="A322" s="737" t="s">
        <v>925</v>
      </c>
      <c r="B322" s="769" t="s">
        <v>555</v>
      </c>
    </row>
    <row r="323" spans="1:2" ht="15">
      <c r="A323" s="737" t="s">
        <v>926</v>
      </c>
      <c r="B323" s="769" t="s">
        <v>556</v>
      </c>
    </row>
    <row r="324" spans="1:2" ht="15">
      <c r="A324" s="737" t="s">
        <v>927</v>
      </c>
      <c r="B324" s="769" t="s">
        <v>557</v>
      </c>
    </row>
    <row r="325" spans="1:2" ht="15">
      <c r="A325" s="737" t="s">
        <v>928</v>
      </c>
      <c r="B325" s="769" t="s">
        <v>558</v>
      </c>
    </row>
    <row r="326" spans="1:2" ht="15">
      <c r="A326" s="737" t="s">
        <v>929</v>
      </c>
      <c r="B326" s="769" t="s">
        <v>559</v>
      </c>
    </row>
    <row r="327" spans="1:2" ht="15">
      <c r="A327" s="737" t="s">
        <v>930</v>
      </c>
      <c r="B327" s="769" t="s">
        <v>560</v>
      </c>
    </row>
    <row r="328" spans="1:2" ht="15">
      <c r="A328" s="737" t="s">
        <v>931</v>
      </c>
      <c r="B328" s="769" t="s">
        <v>561</v>
      </c>
    </row>
    <row r="329" spans="1:2" ht="15">
      <c r="A329" s="737" t="s">
        <v>932</v>
      </c>
      <c r="B329" s="769" t="s">
        <v>562</v>
      </c>
    </row>
    <row r="330" spans="1:2" ht="15">
      <c r="A330" s="737" t="s">
        <v>933</v>
      </c>
      <c r="B330" s="769" t="s">
        <v>563</v>
      </c>
    </row>
    <row r="331" spans="1:2" ht="15">
      <c r="A331" s="737" t="s">
        <v>934</v>
      </c>
      <c r="B331" s="769" t="s">
        <v>564</v>
      </c>
    </row>
    <row r="332" spans="1:2" ht="15">
      <c r="A332" s="737" t="s">
        <v>935</v>
      </c>
      <c r="B332" s="769" t="s">
        <v>565</v>
      </c>
    </row>
    <row r="333" spans="1:2" ht="15">
      <c r="A333" s="737" t="s">
        <v>936</v>
      </c>
      <c r="B333" s="769" t="s">
        <v>566</v>
      </c>
    </row>
    <row r="334" spans="1:2" ht="15">
      <c r="A334" s="737" t="s">
        <v>937</v>
      </c>
      <c r="B334" s="769" t="s">
        <v>567</v>
      </c>
    </row>
    <row r="335" spans="1:2" ht="15">
      <c r="A335" s="737" t="s">
        <v>938</v>
      </c>
      <c r="B335" s="769" t="s">
        <v>568</v>
      </c>
    </row>
    <row r="336" spans="1:2" ht="15">
      <c r="A336" s="737" t="s">
        <v>939</v>
      </c>
      <c r="B336" s="769" t="s">
        <v>569</v>
      </c>
    </row>
    <row r="337" spans="1:2" ht="15">
      <c r="A337" s="737" t="s">
        <v>940</v>
      </c>
      <c r="B337" s="769" t="s">
        <v>570</v>
      </c>
    </row>
    <row r="338" spans="1:2" ht="15">
      <c r="A338" s="737" t="s">
        <v>941</v>
      </c>
      <c r="B338" s="769" t="s">
        <v>571</v>
      </c>
    </row>
    <row r="339" spans="1:2" ht="15">
      <c r="A339" s="737" t="s">
        <v>942</v>
      </c>
      <c r="B339" s="769" t="s">
        <v>572</v>
      </c>
    </row>
    <row r="340" spans="1:2" ht="15">
      <c r="A340" s="737" t="s">
        <v>943</v>
      </c>
      <c r="B340" s="769" t="s">
        <v>573</v>
      </c>
    </row>
    <row r="341" spans="1:2" ht="15">
      <c r="A341" s="737" t="s">
        <v>944</v>
      </c>
      <c r="B341" s="769" t="s">
        <v>574</v>
      </c>
    </row>
    <row r="342" spans="1:2" ht="15">
      <c r="A342" s="737" t="s">
        <v>945</v>
      </c>
      <c r="B342" s="769" t="s">
        <v>575</v>
      </c>
    </row>
    <row r="343" spans="1:2" ht="15">
      <c r="A343" s="737" t="s">
        <v>946</v>
      </c>
      <c r="B343" s="769" t="s">
        <v>576</v>
      </c>
    </row>
    <row r="344" spans="1:2" ht="15">
      <c r="A344" s="737" t="s">
        <v>947</v>
      </c>
      <c r="B344" s="769" t="s">
        <v>577</v>
      </c>
    </row>
    <row r="345" spans="1:2" ht="15">
      <c r="A345" s="737" t="s">
        <v>948</v>
      </c>
      <c r="B345" s="769" t="s">
        <v>578</v>
      </c>
    </row>
    <row r="346" spans="1:2" ht="15">
      <c r="A346" s="737" t="s">
        <v>949</v>
      </c>
      <c r="B346" s="769" t="s">
        <v>579</v>
      </c>
    </row>
    <row r="347" spans="1:2" ht="15">
      <c r="A347" s="737" t="s">
        <v>950</v>
      </c>
      <c r="B347" s="769" t="s">
        <v>580</v>
      </c>
    </row>
    <row r="348" spans="1:2">
      <c r="A348" s="738" t="s">
        <v>589</v>
      </c>
      <c r="B348" s="771" t="s">
        <v>583</v>
      </c>
    </row>
  </sheetData>
  <sheetProtection algorithmName="SHA-512" hashValue="55CYhK1WfgIihC5/RlT/bNk2eIKRn3rPgVXwJb6UX3X56dvtWLoKV4v0UsQGHNxLe6iSENswnD2RhPuV1wzh2w==" saltValue="I4BRQM2L6PI877nx/c1hMg==" spinCount="100000" sheet="1" objects="1" scenarios="1"/>
  <conditionalFormatting sqref="B1:B60 B231:B1048576">
    <cfRule type="duplicateValues" dxfId="0" priority="2"/>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31"/>
    <pageSetUpPr fitToPage="1"/>
  </sheetPr>
  <dimension ref="A1:E67"/>
  <sheetViews>
    <sheetView showGridLines="0" showOutlineSymbols="0" zoomScaleNormal="100" workbookViewId="0">
      <selection activeCell="E22" sqref="E22"/>
    </sheetView>
  </sheetViews>
  <sheetFormatPr defaultColWidth="12.42578125" defaultRowHeight="12.75"/>
  <cols>
    <col min="1" max="1" width="38.7109375" style="662" customWidth="1"/>
    <col min="2" max="2" width="40.85546875" style="662" customWidth="1"/>
    <col min="3" max="3" width="2.140625" style="662" customWidth="1"/>
    <col min="4" max="4" width="40.140625" style="662" customWidth="1"/>
    <col min="5" max="5" width="2.42578125" style="662" customWidth="1"/>
    <col min="6" max="16384" width="12.42578125" style="662"/>
  </cols>
  <sheetData>
    <row r="1" spans="1:5" ht="15.75">
      <c r="A1" s="1352" t="str">
        <f>'Tab Contents'!A1:C1</f>
        <v>2017-18 PUBLIC ACCOUNTS</v>
      </c>
      <c r="B1" s="1352"/>
      <c r="C1" s="1352"/>
      <c r="D1" s="1352"/>
      <c r="E1" s="1352"/>
    </row>
    <row r="2" spans="1:5" ht="15.75">
      <c r="A2" s="1353" t="s">
        <v>312</v>
      </c>
      <c r="B2" s="1353"/>
      <c r="C2" s="1353"/>
      <c r="D2" s="1353"/>
      <c r="E2" s="1353"/>
    </row>
    <row r="3" spans="1:5" ht="15.75">
      <c r="A3" s="1353" t="str">
        <f>Dates!$A$3</f>
        <v>For the Year Ended March 31, 2018</v>
      </c>
      <c r="B3" s="1353"/>
      <c r="C3" s="1353"/>
      <c r="D3" s="1353"/>
      <c r="E3" s="1353"/>
    </row>
    <row r="4" spans="1:5" ht="13.5" thickBot="1">
      <c r="A4" s="1354" t="s">
        <v>108</v>
      </c>
      <c r="B4" s="1354"/>
      <c r="C4" s="1354"/>
      <c r="D4" s="1354"/>
      <c r="E4" s="1354"/>
    </row>
    <row r="5" spans="1:5" ht="13.5" thickBot="1">
      <c r="A5" s="185"/>
      <c r="B5" s="186"/>
      <c r="C5" s="187"/>
      <c r="D5" s="187"/>
      <c r="E5" s="187"/>
    </row>
    <row r="6" spans="1:5" ht="20.45" customHeight="1" thickBot="1">
      <c r="A6" s="188" t="s">
        <v>147</v>
      </c>
      <c r="B6" s="1356"/>
      <c r="C6" s="1357"/>
      <c r="D6" s="1357"/>
      <c r="E6" s="1358"/>
    </row>
    <row r="7" spans="1:5">
      <c r="A7" s="187"/>
      <c r="B7" s="187"/>
      <c r="C7" s="187"/>
      <c r="D7" s="187"/>
      <c r="E7" s="187"/>
    </row>
    <row r="8" spans="1:5">
      <c r="A8" s="1355" t="s">
        <v>206</v>
      </c>
      <c r="B8" s="1355"/>
      <c r="C8" s="1355"/>
      <c r="D8" s="1355"/>
      <c r="E8" s="1355"/>
    </row>
    <row r="9" spans="1:5">
      <c r="A9" s="632"/>
      <c r="B9" s="187"/>
      <c r="C9" s="187"/>
      <c r="D9" s="187"/>
      <c r="E9" s="187"/>
    </row>
    <row r="10" spans="1:5" ht="13.5" thickBot="1">
      <c r="A10" s="187"/>
      <c r="B10" s="187"/>
      <c r="C10" s="187"/>
      <c r="D10" s="187"/>
      <c r="E10" s="187"/>
    </row>
    <row r="11" spans="1:5">
      <c r="A11" s="189"/>
      <c r="B11" s="190"/>
      <c r="C11" s="190"/>
      <c r="D11" s="190"/>
      <c r="E11" s="191"/>
    </row>
    <row r="12" spans="1:5" ht="20.25" customHeight="1">
      <c r="A12" s="192" t="s">
        <v>101</v>
      </c>
      <c r="B12" s="1349"/>
      <c r="C12" s="1350"/>
      <c r="D12" s="1351"/>
      <c r="E12" s="196"/>
    </row>
    <row r="13" spans="1:5" ht="13.5" thickBot="1">
      <c r="A13" s="192"/>
      <c r="B13" s="202"/>
      <c r="C13" s="202"/>
      <c r="D13" s="202"/>
      <c r="E13" s="196"/>
    </row>
    <row r="14" spans="1:5" ht="18.600000000000001" customHeight="1">
      <c r="A14" s="193"/>
      <c r="B14" s="1346" t="s">
        <v>102</v>
      </c>
      <c r="C14" s="1347"/>
      <c r="D14" s="1348"/>
      <c r="E14" s="196"/>
    </row>
    <row r="15" spans="1:5" ht="19.899999999999999" customHeight="1" thickBot="1">
      <c r="A15" s="194"/>
      <c r="B15" s="203" t="str">
        <f>Dates!A18</f>
        <v>2018 ($000's)</v>
      </c>
      <c r="C15" s="204"/>
      <c r="D15" s="205" t="str">
        <f>Dates!A19</f>
        <v>2017 ($000's)</v>
      </c>
      <c r="E15" s="197"/>
    </row>
    <row r="16" spans="1:5" ht="20.100000000000001" customHeight="1">
      <c r="A16" s="194" t="s">
        <v>103</v>
      </c>
      <c r="B16" s="62"/>
      <c r="C16" s="663"/>
      <c r="D16" s="63"/>
      <c r="E16" s="198"/>
    </row>
    <row r="17" spans="1:5" ht="20.100000000000001" customHeight="1">
      <c r="A17" s="194" t="s">
        <v>14</v>
      </c>
      <c r="B17" s="64"/>
      <c r="C17" s="663"/>
      <c r="D17" s="65"/>
      <c r="E17" s="198"/>
    </row>
    <row r="18" spans="1:5" ht="20.100000000000001" customHeight="1">
      <c r="A18" s="194" t="s">
        <v>9</v>
      </c>
      <c r="B18" s="64"/>
      <c r="C18" s="663"/>
      <c r="D18" s="65"/>
      <c r="E18" s="198"/>
    </row>
    <row r="19" spans="1:5" ht="20.100000000000001" customHeight="1">
      <c r="A19" s="194" t="s">
        <v>27</v>
      </c>
      <c r="B19" s="64"/>
      <c r="C19" s="663"/>
      <c r="D19" s="65"/>
      <c r="E19" s="198"/>
    </row>
    <row r="20" spans="1:5" ht="20.100000000000001" customHeight="1">
      <c r="A20" s="194" t="s">
        <v>10</v>
      </c>
      <c r="B20" s="64"/>
      <c r="C20" s="663"/>
      <c r="D20" s="65"/>
      <c r="E20" s="198"/>
    </row>
    <row r="21" spans="1:5" ht="20.100000000000001" customHeight="1">
      <c r="A21" s="194" t="s">
        <v>28</v>
      </c>
      <c r="B21" s="64"/>
      <c r="C21" s="663"/>
      <c r="D21" s="65"/>
      <c r="E21" s="198"/>
    </row>
    <row r="22" spans="1:5" ht="20.100000000000001" customHeight="1">
      <c r="A22" s="194" t="s">
        <v>11</v>
      </c>
      <c r="B22" s="64"/>
      <c r="C22" s="663"/>
      <c r="D22" s="65"/>
      <c r="E22" s="198"/>
    </row>
    <row r="23" spans="1:5" ht="20.100000000000001" customHeight="1">
      <c r="A23" s="194" t="s">
        <v>29</v>
      </c>
      <c r="B23" s="64"/>
      <c r="C23" s="663"/>
      <c r="D23" s="65"/>
      <c r="E23" s="198"/>
    </row>
    <row r="24" spans="1:5" ht="20.100000000000001" customHeight="1" thickBot="1">
      <c r="A24" s="194" t="s">
        <v>16</v>
      </c>
      <c r="B24" s="64"/>
      <c r="C24" s="663"/>
      <c r="D24" s="65"/>
      <c r="E24" s="198"/>
    </row>
    <row r="25" spans="1:5" ht="20.100000000000001" customHeight="1" thickBot="1">
      <c r="A25" s="193" t="s">
        <v>98</v>
      </c>
      <c r="B25" s="66">
        <f>SUM(B16:B24)</f>
        <v>0</v>
      </c>
      <c r="C25" s="664"/>
      <c r="D25" s="67">
        <f>SUM(D16:D24)</f>
        <v>0</v>
      </c>
      <c r="E25" s="199"/>
    </row>
    <row r="26" spans="1:5" ht="13.5" thickBot="1">
      <c r="A26" s="195"/>
      <c r="B26" s="201"/>
      <c r="C26" s="201"/>
      <c r="D26" s="201"/>
      <c r="E26" s="200"/>
    </row>
    <row r="27" spans="1:5">
      <c r="A27" s="665"/>
      <c r="B27" s="665"/>
      <c r="C27" s="665"/>
      <c r="D27" s="665"/>
      <c r="E27" s="665"/>
    </row>
    <row r="28" spans="1:5" s="667" customFormat="1">
      <c r="A28" s="188" t="s">
        <v>264</v>
      </c>
      <c r="B28" s="666"/>
      <c r="C28" s="666"/>
      <c r="D28" s="666"/>
    </row>
    <row r="29" spans="1:5" s="667" customFormat="1">
      <c r="A29" s="468"/>
      <c r="B29" s="468"/>
      <c r="C29" s="468"/>
      <c r="D29" s="468"/>
    </row>
    <row r="30" spans="1:5" s="667" customFormat="1">
      <c r="A30" s="470"/>
      <c r="B30" s="470"/>
      <c r="C30" s="470"/>
      <c r="D30" s="470"/>
      <c r="E30" s="668"/>
    </row>
    <row r="31" spans="1:5" s="667" customFormat="1">
      <c r="A31" s="468"/>
      <c r="B31" s="468"/>
      <c r="C31" s="468"/>
      <c r="D31" s="468"/>
    </row>
    <row r="32" spans="1:5" s="667" customFormat="1">
      <c r="A32" s="468"/>
      <c r="B32" s="468"/>
      <c r="C32" s="468"/>
      <c r="D32" s="468"/>
      <c r="E32" s="669"/>
    </row>
    <row r="33" spans="1:5" s="667" customFormat="1">
      <c r="A33" s="470"/>
      <c r="B33" s="470"/>
      <c r="C33" s="470"/>
      <c r="D33" s="470"/>
      <c r="E33" s="668"/>
    </row>
    <row r="34" spans="1:5" s="667" customFormat="1">
      <c r="A34" s="468"/>
      <c r="B34" s="468"/>
      <c r="C34" s="468"/>
      <c r="D34" s="468"/>
      <c r="E34" s="669"/>
    </row>
    <row r="35" spans="1:5" s="667" customFormat="1">
      <c r="A35" s="468"/>
      <c r="B35" s="468"/>
      <c r="C35" s="468"/>
      <c r="D35" s="468"/>
      <c r="E35" s="669"/>
    </row>
    <row r="36" spans="1:5" s="667" customFormat="1">
      <c r="A36" s="470"/>
      <c r="B36" s="470"/>
      <c r="C36" s="470"/>
      <c r="D36" s="470"/>
      <c r="E36" s="668"/>
    </row>
    <row r="37" spans="1:5">
      <c r="A37" s="27"/>
      <c r="B37" s="27"/>
      <c r="C37" s="27"/>
      <c r="D37" s="27"/>
      <c r="E37" s="665"/>
    </row>
    <row r="38" spans="1:5" ht="13.5" thickBot="1">
      <c r="A38" s="27"/>
      <c r="B38" s="27"/>
      <c r="C38" s="27"/>
      <c r="D38" s="27"/>
      <c r="E38" s="665"/>
    </row>
    <row r="39" spans="1:5">
      <c r="A39" s="670"/>
      <c r="B39" s="671"/>
      <c r="C39" s="671"/>
      <c r="D39" s="671"/>
      <c r="E39" s="672"/>
    </row>
    <row r="40" spans="1:5">
      <c r="A40" s="456" t="s">
        <v>104</v>
      </c>
      <c r="B40" s="673" t="s">
        <v>105</v>
      </c>
      <c r="D40" s="455"/>
      <c r="E40" s="672"/>
    </row>
    <row r="41" spans="1:5">
      <c r="A41" s="674"/>
      <c r="B41" s="675"/>
      <c r="D41" s="187"/>
      <c r="E41" s="672"/>
    </row>
    <row r="42" spans="1:5">
      <c r="A42" s="674"/>
      <c r="B42" s="675"/>
      <c r="D42" s="676"/>
      <c r="E42" s="672"/>
    </row>
    <row r="43" spans="1:5">
      <c r="A43" s="674"/>
      <c r="B43" s="187"/>
      <c r="C43" s="187"/>
      <c r="D43" s="665"/>
      <c r="E43" s="672"/>
    </row>
    <row r="44" spans="1:5">
      <c r="A44" s="458" t="s">
        <v>349</v>
      </c>
      <c r="B44" s="673" t="s">
        <v>350</v>
      </c>
      <c r="C44" s="187"/>
      <c r="D44" s="455"/>
      <c r="E44" s="672"/>
    </row>
    <row r="45" spans="1:5">
      <c r="A45" s="677" t="s">
        <v>107</v>
      </c>
      <c r="B45" s="187"/>
      <c r="C45" s="187"/>
      <c r="D45" s="187"/>
      <c r="E45" s="672"/>
    </row>
    <row r="46" spans="1:5" ht="13.5" thickBot="1">
      <c r="A46" s="674"/>
      <c r="B46" s="187"/>
      <c r="C46" s="187"/>
      <c r="D46" s="187"/>
      <c r="E46" s="672"/>
    </row>
    <row r="47" spans="1:5">
      <c r="A47" s="671"/>
      <c r="B47" s="671"/>
      <c r="C47" s="671"/>
      <c r="D47" s="671"/>
      <c r="E47" s="187"/>
    </row>
    <row r="48" spans="1:5">
      <c r="A48" s="187"/>
      <c r="B48" s="187"/>
      <c r="C48" s="187"/>
      <c r="D48" s="187"/>
      <c r="E48" s="187"/>
    </row>
    <row r="56" spans="1:4">
      <c r="A56" s="678"/>
      <c r="B56" s="678"/>
      <c r="C56" s="678"/>
      <c r="D56" s="678"/>
    </row>
    <row r="67" spans="4:4">
      <c r="D67" s="678"/>
    </row>
  </sheetData>
  <sheetProtection algorithmName="SHA-512" hashValue="AOSGYOL1EepOHyoViDdPgXvWQHlCtnWWF4fmS/v1Y2MTSDmippItU/ZEFLldFRopmgx8S2UHTXpJUTe/N+0mxw==" saltValue="etcX9Kywe7l4K99VjORbdQ==" spinCount="100000" sheet="1" objects="1" scenarios="1" formatCells="0" formatColumns="0" formatRows="0" insertRows="0"/>
  <dataConsolidate link="1"/>
  <mergeCells count="8">
    <mergeCell ref="B14:D14"/>
    <mergeCell ref="B12:D12"/>
    <mergeCell ref="A1:E1"/>
    <mergeCell ref="A2:E2"/>
    <mergeCell ref="A3:E3"/>
    <mergeCell ref="A4:E4"/>
    <mergeCell ref="A8:E8"/>
    <mergeCell ref="B6:E6"/>
  </mergeCells>
  <phoneticPr fontId="37" type="noConversion"/>
  <printOptions horizontalCentered="1"/>
  <pageMargins left="0.3" right="0.3" top="0.5" bottom="0.5" header="0" footer="0"/>
  <pageSetup scale="72" orientation="landscape" cellComments="asDisplayed" r:id="rId1"/>
  <headerFooter alignWithMargins="0">
    <oddFooter xml:space="preserve">&amp;L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31"/>
    <pageSetUpPr fitToPage="1"/>
  </sheetPr>
  <dimension ref="A1:F59"/>
  <sheetViews>
    <sheetView showGridLines="0" showOutlineSymbols="0" zoomScaleNormal="100" workbookViewId="0">
      <selection activeCell="E22" sqref="E22"/>
    </sheetView>
  </sheetViews>
  <sheetFormatPr defaultColWidth="12.42578125" defaultRowHeight="12.75"/>
  <cols>
    <col min="1" max="1" width="63.42578125" style="679" customWidth="1"/>
    <col min="2" max="2" width="2.140625" style="684" customWidth="1"/>
    <col min="3" max="3" width="35.140625" style="679" customWidth="1"/>
    <col min="4" max="4" width="2.140625" style="679" customWidth="1"/>
    <col min="5" max="5" width="34" style="679" customWidth="1"/>
    <col min="6" max="6" width="2.42578125" style="679" customWidth="1"/>
    <col min="7" max="16384" width="12.42578125" style="679"/>
  </cols>
  <sheetData>
    <row r="1" spans="1:6" ht="15.75">
      <c r="A1" s="1365" t="str">
        <f>'Tab Contents'!A1:C1</f>
        <v>2017-18 PUBLIC ACCOUNTS</v>
      </c>
      <c r="B1" s="1365"/>
      <c r="C1" s="1365"/>
      <c r="D1" s="1365"/>
      <c r="E1" s="1365"/>
      <c r="F1" s="1365"/>
    </row>
    <row r="2" spans="1:6" ht="15.75">
      <c r="A2" s="1366" t="s">
        <v>313</v>
      </c>
      <c r="B2" s="1366"/>
      <c r="C2" s="1366"/>
      <c r="D2" s="1366"/>
      <c r="E2" s="1366"/>
      <c r="F2" s="1366"/>
    </row>
    <row r="3" spans="1:6" ht="15.75">
      <c r="A3" s="1366" t="str">
        <f>'Form 1A'!A3:E3</f>
        <v>For the Year Ended March 31, 2018</v>
      </c>
      <c r="B3" s="1366"/>
      <c r="C3" s="1366"/>
      <c r="D3" s="1366"/>
      <c r="E3" s="1366"/>
      <c r="F3" s="1366"/>
    </row>
    <row r="4" spans="1:6" ht="13.5" thickBot="1">
      <c r="A4" s="1367" t="s">
        <v>404</v>
      </c>
      <c r="B4" s="1367"/>
      <c r="C4" s="1367"/>
      <c r="D4" s="1367"/>
      <c r="E4" s="1367"/>
      <c r="F4" s="1367"/>
    </row>
    <row r="5" spans="1:6" ht="13.5" thickBot="1">
      <c r="A5" s="206"/>
      <c r="B5" s="207"/>
      <c r="C5" s="208"/>
      <c r="D5" s="208"/>
      <c r="E5" s="209"/>
      <c r="F5" s="209"/>
    </row>
    <row r="6" spans="1:6" ht="22.9" customHeight="1" thickBot="1">
      <c r="A6" s="235" t="str">
        <f>'Form 1A'!A6:A6</f>
        <v xml:space="preserve">MINISTRY NAME:  </v>
      </c>
      <c r="B6" s="1372">
        <f>'Form 1A'!B6:E6</f>
        <v>0</v>
      </c>
      <c r="C6" s="1373"/>
      <c r="D6" s="1373"/>
      <c r="E6" s="1373"/>
      <c r="F6" s="1374"/>
    </row>
    <row r="7" spans="1:6">
      <c r="A7" s="209"/>
      <c r="B7" s="210"/>
      <c r="C7" s="209"/>
      <c r="D7" s="209"/>
      <c r="E7" s="209"/>
      <c r="F7" s="209"/>
    </row>
    <row r="8" spans="1:6" ht="27.75" customHeight="1">
      <c r="A8" s="1368" t="s">
        <v>317</v>
      </c>
      <c r="B8" s="1368"/>
      <c r="C8" s="1368"/>
      <c r="D8" s="1368"/>
      <c r="E8" s="1368"/>
      <c r="F8" s="1368"/>
    </row>
    <row r="9" spans="1:6">
      <c r="A9" s="211"/>
      <c r="B9" s="212"/>
      <c r="C9" s="209"/>
      <c r="D9" s="209"/>
      <c r="E9" s="209"/>
      <c r="F9" s="209"/>
    </row>
    <row r="10" spans="1:6" ht="13.5" thickBot="1">
      <c r="A10" s="209"/>
      <c r="B10" s="210"/>
      <c r="C10" s="209"/>
      <c r="D10" s="209"/>
      <c r="E10" s="209"/>
      <c r="F10" s="209"/>
    </row>
    <row r="11" spans="1:6" ht="13.5" thickBot="1">
      <c r="A11" s="213"/>
      <c r="B11" s="214"/>
      <c r="C11" s="214"/>
      <c r="D11" s="214"/>
      <c r="E11" s="214"/>
      <c r="F11" s="215"/>
    </row>
    <row r="12" spans="1:6" ht="18" customHeight="1" thickBot="1">
      <c r="A12" s="216" t="s">
        <v>101</v>
      </c>
      <c r="B12" s="210"/>
      <c r="C12" s="1369"/>
      <c r="D12" s="1370"/>
      <c r="E12" s="1371"/>
      <c r="F12" s="224"/>
    </row>
    <row r="13" spans="1:6" ht="18" customHeight="1" thickBot="1">
      <c r="A13" s="216"/>
      <c r="B13" s="210"/>
      <c r="C13" s="223"/>
      <c r="D13" s="223"/>
      <c r="E13" s="223"/>
      <c r="F13" s="224"/>
    </row>
    <row r="14" spans="1:6" ht="24" customHeight="1">
      <c r="A14" s="216"/>
      <c r="B14" s="207"/>
      <c r="C14" s="1362" t="s">
        <v>109</v>
      </c>
      <c r="D14" s="1363"/>
      <c r="E14" s="1364"/>
      <c r="F14" s="224"/>
    </row>
    <row r="15" spans="1:6" ht="24" customHeight="1" thickBot="1">
      <c r="A15" s="216"/>
      <c r="B15" s="217"/>
      <c r="C15" s="203" t="str">
        <f>'Form 1A'!B15</f>
        <v>2018 ($000's)</v>
      </c>
      <c r="D15" s="229"/>
      <c r="E15" s="230" t="str">
        <f>'Form 1A'!D15</f>
        <v>2017 ($000's)</v>
      </c>
      <c r="F15" s="225"/>
    </row>
    <row r="16" spans="1:6" ht="20.100000000000001" customHeight="1">
      <c r="A16" s="218" t="s">
        <v>2</v>
      </c>
      <c r="B16" s="219"/>
      <c r="C16" s="68"/>
      <c r="D16" s="231"/>
      <c r="E16" s="69"/>
      <c r="F16" s="226"/>
    </row>
    <row r="17" spans="1:6" ht="20.100000000000001" customHeight="1">
      <c r="A17" s="218" t="s">
        <v>30</v>
      </c>
      <c r="B17" s="219"/>
      <c r="C17" s="70"/>
      <c r="D17" s="231"/>
      <c r="E17" s="71"/>
      <c r="F17" s="226"/>
    </row>
    <row r="18" spans="1:6" ht="20.100000000000001" customHeight="1">
      <c r="A18" s="218" t="s">
        <v>3</v>
      </c>
      <c r="B18" s="219"/>
      <c r="C18" s="70"/>
      <c r="D18" s="231"/>
      <c r="E18" s="71"/>
      <c r="F18" s="226"/>
    </row>
    <row r="19" spans="1:6" ht="20.100000000000001" customHeight="1">
      <c r="A19" s="218" t="s">
        <v>4</v>
      </c>
      <c r="B19" s="219"/>
      <c r="C19" s="70"/>
      <c r="D19" s="231"/>
      <c r="E19" s="71"/>
      <c r="F19" s="226"/>
    </row>
    <row r="20" spans="1:6" ht="20.100000000000001" customHeight="1">
      <c r="A20" s="218" t="s">
        <v>5</v>
      </c>
      <c r="B20" s="219"/>
      <c r="C20" s="70"/>
      <c r="D20" s="231"/>
      <c r="E20" s="71"/>
      <c r="F20" s="226"/>
    </row>
    <row r="21" spans="1:6" ht="20.100000000000001" customHeight="1">
      <c r="A21" s="218" t="s">
        <v>110</v>
      </c>
      <c r="B21" s="219"/>
      <c r="C21" s="70"/>
      <c r="D21" s="231"/>
      <c r="E21" s="71"/>
      <c r="F21" s="226"/>
    </row>
    <row r="22" spans="1:6" ht="20.100000000000001" customHeight="1">
      <c r="A22" s="216" t="s">
        <v>253</v>
      </c>
      <c r="B22" s="219"/>
      <c r="C22" s="127"/>
      <c r="D22" s="128"/>
      <c r="E22" s="129"/>
      <c r="F22" s="226"/>
    </row>
    <row r="23" spans="1:6" ht="20.100000000000001" customHeight="1">
      <c r="A23" s="680" t="s">
        <v>1124</v>
      </c>
      <c r="B23" s="219"/>
      <c r="C23" s="70"/>
      <c r="D23" s="231"/>
      <c r="E23" s="71"/>
      <c r="F23" s="226"/>
    </row>
    <row r="24" spans="1:6" ht="20.100000000000001" customHeight="1">
      <c r="A24" s="680" t="s">
        <v>1125</v>
      </c>
      <c r="B24" s="219"/>
      <c r="C24" s="70"/>
      <c r="D24" s="231"/>
      <c r="E24" s="71"/>
      <c r="F24" s="226"/>
    </row>
    <row r="25" spans="1:6" ht="20.100000000000001" customHeight="1">
      <c r="A25" s="680" t="s">
        <v>1126</v>
      </c>
      <c r="B25" s="219"/>
      <c r="C25" s="70"/>
      <c r="D25" s="231"/>
      <c r="E25" s="71"/>
      <c r="F25" s="226"/>
    </row>
    <row r="26" spans="1:6" ht="20.100000000000001" customHeight="1">
      <c r="A26" s="216" t="s">
        <v>254</v>
      </c>
      <c r="B26" s="219"/>
      <c r="C26" s="127"/>
      <c r="D26" s="128"/>
      <c r="E26" s="129"/>
      <c r="F26" s="226"/>
    </row>
    <row r="27" spans="1:6" ht="20.100000000000001" customHeight="1">
      <c r="A27" s="680" t="s">
        <v>1127</v>
      </c>
      <c r="B27" s="219"/>
      <c r="C27" s="70"/>
      <c r="D27" s="231"/>
      <c r="E27" s="71"/>
      <c r="F27" s="226"/>
    </row>
    <row r="28" spans="1:6" ht="20.100000000000001" customHeight="1">
      <c r="A28" s="680" t="s">
        <v>1128</v>
      </c>
      <c r="B28" s="219"/>
      <c r="C28" s="70"/>
      <c r="D28" s="231"/>
      <c r="E28" s="71"/>
      <c r="F28" s="226"/>
    </row>
    <row r="29" spans="1:6" ht="20.100000000000001" customHeight="1">
      <c r="A29" s="680" t="s">
        <v>1129</v>
      </c>
      <c r="B29" s="219"/>
      <c r="C29" s="70"/>
      <c r="D29" s="231"/>
      <c r="E29" s="71"/>
      <c r="F29" s="226"/>
    </row>
    <row r="30" spans="1:6" ht="20.100000000000001" customHeight="1">
      <c r="A30" s="218" t="s">
        <v>31</v>
      </c>
      <c r="B30" s="219"/>
      <c r="C30" s="70"/>
      <c r="D30" s="231"/>
      <c r="E30" s="71"/>
      <c r="F30" s="226"/>
    </row>
    <row r="31" spans="1:6" ht="20.100000000000001" customHeight="1">
      <c r="A31" s="218" t="s">
        <v>6</v>
      </c>
      <c r="B31" s="219"/>
      <c r="C31" s="70"/>
      <c r="D31" s="231"/>
      <c r="E31" s="71"/>
      <c r="F31" s="226"/>
    </row>
    <row r="32" spans="1:6" ht="20.100000000000001" customHeight="1" thickBot="1">
      <c r="A32" s="218" t="s">
        <v>116</v>
      </c>
      <c r="B32" s="219"/>
      <c r="C32" s="70"/>
      <c r="D32" s="231"/>
      <c r="E32" s="71"/>
      <c r="F32" s="226"/>
    </row>
    <row r="33" spans="1:6" ht="20.100000000000001" customHeight="1" thickBot="1">
      <c r="A33" s="216" t="s">
        <v>98</v>
      </c>
      <c r="B33" s="220"/>
      <c r="C33" s="72">
        <f>SUM(C16:C32)</f>
        <v>0</v>
      </c>
      <c r="D33" s="232"/>
      <c r="E33" s="73">
        <f>SUM(E16:E32)</f>
        <v>0</v>
      </c>
      <c r="F33" s="227"/>
    </row>
    <row r="34" spans="1:6" ht="14.25" thickTop="1" thickBot="1">
      <c r="A34" s="221"/>
      <c r="B34" s="222"/>
      <c r="C34" s="492"/>
      <c r="D34" s="222"/>
      <c r="E34" s="492"/>
      <c r="F34" s="228"/>
    </row>
    <row r="35" spans="1:6" ht="12" customHeight="1">
      <c r="A35" s="210"/>
      <c r="B35" s="210"/>
      <c r="C35" s="210"/>
      <c r="D35" s="210"/>
      <c r="E35" s="210"/>
      <c r="F35" s="210"/>
    </row>
    <row r="36" spans="1:6" ht="14.25" customHeight="1">
      <c r="A36" s="635" t="s">
        <v>7</v>
      </c>
      <c r="B36" s="210"/>
      <c r="C36" s="210"/>
      <c r="D36" s="210"/>
      <c r="E36" s="210"/>
      <c r="F36" s="210"/>
    </row>
    <row r="37" spans="1:6">
      <c r="A37" s="1360" t="s">
        <v>255</v>
      </c>
      <c r="B37" s="1361"/>
      <c r="C37" s="1361"/>
      <c r="D37" s="1361"/>
      <c r="E37" s="1361"/>
      <c r="F37" s="210"/>
    </row>
    <row r="38" spans="1:6" ht="26.25" customHeight="1">
      <c r="A38" s="1361"/>
      <c r="B38" s="1361"/>
      <c r="C38" s="1361"/>
      <c r="D38" s="1361"/>
      <c r="E38" s="1361"/>
      <c r="F38" s="210"/>
    </row>
    <row r="39" spans="1:6" ht="23.25" customHeight="1">
      <c r="A39" s="1359" t="s">
        <v>1152</v>
      </c>
      <c r="B39" s="1345"/>
      <c r="C39" s="1345"/>
      <c r="D39" s="1345"/>
      <c r="E39" s="1345"/>
      <c r="F39" s="210"/>
    </row>
    <row r="40" spans="1:6" s="667" customFormat="1" ht="22.5" customHeight="1">
      <c r="A40" s="188" t="s">
        <v>264</v>
      </c>
      <c r="B40" s="666"/>
      <c r="C40" s="666"/>
      <c r="D40" s="666"/>
    </row>
    <row r="41" spans="1:6" s="667" customFormat="1">
      <c r="A41" s="468"/>
      <c r="B41" s="468"/>
      <c r="C41" s="468"/>
      <c r="D41" s="468"/>
      <c r="E41" s="469"/>
    </row>
    <row r="42" spans="1:6" s="667" customFormat="1">
      <c r="A42" s="470"/>
      <c r="B42" s="470"/>
      <c r="C42" s="470"/>
      <c r="D42" s="470"/>
      <c r="E42" s="471"/>
    </row>
    <row r="43" spans="1:6" s="667" customFormat="1">
      <c r="A43" s="468"/>
      <c r="B43" s="468"/>
      <c r="C43" s="468"/>
      <c r="D43" s="468"/>
      <c r="E43" s="469"/>
    </row>
    <row r="44" spans="1:6" s="667" customFormat="1">
      <c r="A44" s="468"/>
      <c r="B44" s="468"/>
      <c r="C44" s="468"/>
      <c r="D44" s="468"/>
      <c r="E44" s="472"/>
    </row>
    <row r="45" spans="1:6" s="667" customFormat="1">
      <c r="A45" s="470"/>
      <c r="B45" s="470"/>
      <c r="C45" s="470"/>
      <c r="D45" s="470"/>
      <c r="E45" s="471"/>
    </row>
    <row r="46" spans="1:6" s="667" customFormat="1">
      <c r="A46" s="468"/>
      <c r="B46" s="468"/>
      <c r="C46" s="468"/>
      <c r="D46" s="468"/>
      <c r="E46" s="472"/>
    </row>
    <row r="47" spans="1:6" s="667" customFormat="1">
      <c r="A47" s="468"/>
      <c r="B47" s="468"/>
      <c r="C47" s="468"/>
      <c r="D47" s="468"/>
      <c r="E47" s="472"/>
    </row>
    <row r="48" spans="1:6" s="667" customFormat="1">
      <c r="A48" s="470"/>
      <c r="B48" s="470"/>
      <c r="C48" s="470"/>
      <c r="D48" s="470"/>
      <c r="E48" s="471"/>
    </row>
    <row r="49" spans="1:6" ht="13.5" thickBot="1">
      <c r="A49" s="233"/>
      <c r="B49" s="210"/>
      <c r="C49" s="210"/>
      <c r="D49" s="210"/>
      <c r="E49" s="210"/>
      <c r="F49" s="210"/>
    </row>
    <row r="50" spans="1:6">
      <c r="A50" s="681"/>
      <c r="B50" s="682"/>
      <c r="C50" s="214"/>
      <c r="D50" s="214"/>
      <c r="E50" s="214"/>
      <c r="F50" s="215"/>
    </row>
    <row r="51" spans="1:6">
      <c r="A51" s="683"/>
      <c r="C51" s="210"/>
      <c r="D51" s="210"/>
      <c r="E51" s="210"/>
      <c r="F51" s="224"/>
    </row>
    <row r="52" spans="1:6">
      <c r="A52" s="30" t="s">
        <v>104</v>
      </c>
      <c r="C52" s="444" t="s">
        <v>331</v>
      </c>
      <c r="D52" s="31"/>
      <c r="E52" s="29"/>
      <c r="F52" s="224"/>
    </row>
    <row r="53" spans="1:6">
      <c r="A53" s="683"/>
      <c r="C53" s="685"/>
      <c r="D53" s="686"/>
      <c r="E53" s="684"/>
      <c r="F53" s="224"/>
    </row>
    <row r="54" spans="1:6">
      <c r="A54" s="683"/>
      <c r="C54" s="685"/>
      <c r="D54" s="686"/>
      <c r="E54" s="684"/>
      <c r="F54" s="224"/>
    </row>
    <row r="55" spans="1:6">
      <c r="A55" s="683"/>
      <c r="C55" s="210"/>
      <c r="D55" s="210"/>
      <c r="E55" s="210"/>
      <c r="F55" s="224"/>
    </row>
    <row r="56" spans="1:6">
      <c r="A56" s="30" t="s">
        <v>106</v>
      </c>
      <c r="C56" s="459" t="s">
        <v>351</v>
      </c>
      <c r="D56" s="28"/>
      <c r="E56" s="28"/>
      <c r="F56" s="224"/>
    </row>
    <row r="57" spans="1:6">
      <c r="A57" s="687" t="s">
        <v>111</v>
      </c>
      <c r="C57" s="688"/>
      <c r="D57" s="210"/>
      <c r="E57" s="210"/>
      <c r="F57" s="224"/>
    </row>
    <row r="58" spans="1:6" ht="13.5" thickBot="1">
      <c r="A58" s="689"/>
      <c r="B58" s="690"/>
      <c r="C58" s="691"/>
      <c r="D58" s="222"/>
      <c r="E58" s="222"/>
      <c r="F58" s="228"/>
    </row>
    <row r="59" spans="1:6">
      <c r="A59" s="210"/>
      <c r="B59" s="210"/>
      <c r="C59" s="210"/>
      <c r="D59" s="210"/>
      <c r="E59" s="210"/>
      <c r="F59" s="210"/>
    </row>
  </sheetData>
  <sheetProtection formatCells="0" formatColumns="0" formatRows="0" insertRows="0"/>
  <mergeCells count="10">
    <mergeCell ref="A39:E39"/>
    <mergeCell ref="A37:E38"/>
    <mergeCell ref="C14:E14"/>
    <mergeCell ref="A1:F1"/>
    <mergeCell ref="A2:F2"/>
    <mergeCell ref="A3:F3"/>
    <mergeCell ref="A4:F4"/>
    <mergeCell ref="A8:F8"/>
    <mergeCell ref="C12:E12"/>
    <mergeCell ref="B6:F6"/>
  </mergeCells>
  <phoneticPr fontId="37" type="noConversion"/>
  <printOptions horizontalCentered="1"/>
  <pageMargins left="0.3" right="0.3" top="0.5" bottom="0.5" header="0" footer="0"/>
  <pageSetup scale="57" orientation="landscape" cellComments="asDisplayed"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31"/>
    <pageSetUpPr fitToPage="1"/>
  </sheetPr>
  <dimension ref="A1:L45"/>
  <sheetViews>
    <sheetView showGridLines="0" zoomScaleNormal="100" workbookViewId="0">
      <selection activeCell="E22" sqref="E22"/>
    </sheetView>
  </sheetViews>
  <sheetFormatPr defaultColWidth="9.140625" defaultRowHeight="12.75"/>
  <cols>
    <col min="1" max="1" width="44.5703125" style="130" customWidth="1"/>
    <col min="2" max="2" width="32.140625" style="130" customWidth="1"/>
    <col min="3" max="3" width="2.5703125" style="130" customWidth="1"/>
    <col min="4" max="4" width="33.140625" style="130" customWidth="1"/>
    <col min="5" max="16384" width="9.140625" style="130"/>
  </cols>
  <sheetData>
    <row r="1" spans="1:12" ht="15.75">
      <c r="A1" s="1365" t="str">
        <f>'Tab Contents'!A1:C1</f>
        <v>2017-18 PUBLIC ACCOUNTS</v>
      </c>
      <c r="B1" s="1365"/>
      <c r="C1" s="1365"/>
      <c r="D1" s="1365"/>
      <c r="E1" s="692"/>
      <c r="F1" s="692"/>
      <c r="G1" s="692"/>
      <c r="H1" s="692"/>
      <c r="I1" s="692"/>
      <c r="J1" s="692"/>
      <c r="K1" s="692"/>
      <c r="L1" s="692"/>
    </row>
    <row r="2" spans="1:12" s="135" customFormat="1" ht="15.75">
      <c r="A2" s="1378" t="s">
        <v>314</v>
      </c>
      <c r="B2" s="1378"/>
      <c r="C2" s="1378"/>
      <c r="D2" s="1378"/>
      <c r="E2" s="644"/>
      <c r="F2" s="136"/>
      <c r="G2" s="136"/>
      <c r="H2" s="136"/>
      <c r="I2" s="136"/>
      <c r="J2" s="136"/>
      <c r="K2" s="136"/>
      <c r="L2" s="136"/>
    </row>
    <row r="3" spans="1:12" ht="15.75">
      <c r="A3" s="1380" t="str">
        <f>Dates!$A$6</f>
        <v>As at March 31, 2018</v>
      </c>
      <c r="B3" s="1380"/>
      <c r="C3" s="1380"/>
      <c r="D3" s="1380"/>
      <c r="E3" s="693"/>
    </row>
    <row r="4" spans="1:12" ht="13.5" thickBot="1">
      <c r="A4" s="1379" t="s">
        <v>26</v>
      </c>
      <c r="B4" s="1379"/>
      <c r="C4" s="1379"/>
      <c r="D4" s="1379"/>
    </row>
    <row r="5" spans="1:12" ht="13.5" thickBot="1">
      <c r="A5" s="234"/>
      <c r="B5" s="234"/>
      <c r="C5" s="234"/>
      <c r="D5" s="234"/>
    </row>
    <row r="6" spans="1:12" ht="16.899999999999999" customHeight="1" thickBot="1">
      <c r="A6" s="235" t="str">
        <f>'Form 1A'!A6:A6</f>
        <v xml:space="preserve">MINISTRY NAME:  </v>
      </c>
      <c r="B6" s="1372">
        <f>'Form 1B'!B6:F6</f>
        <v>0</v>
      </c>
      <c r="C6" s="1373"/>
      <c r="D6" s="1374"/>
    </row>
    <row r="7" spans="1:12">
      <c r="A7" s="235"/>
      <c r="B7" s="236"/>
      <c r="C7" s="236"/>
      <c r="D7" s="236"/>
    </row>
    <row r="8" spans="1:12" s="49" customFormat="1" ht="15" customHeight="1">
      <c r="A8" s="1368" t="s">
        <v>153</v>
      </c>
      <c r="B8" s="1368"/>
      <c r="C8" s="1368"/>
      <c r="D8" s="1368"/>
    </row>
    <row r="9" spans="1:12" s="49" customFormat="1" ht="15" customHeight="1">
      <c r="A9" s="647"/>
      <c r="B9" s="647"/>
      <c r="C9" s="647"/>
      <c r="D9" s="647"/>
    </row>
    <row r="10" spans="1:12" s="49" customFormat="1" ht="15" customHeight="1" thickBot="1">
      <c r="A10" s="647"/>
      <c r="B10" s="647"/>
      <c r="C10" s="647"/>
      <c r="D10" s="647"/>
    </row>
    <row r="11" spans="1:12" s="49" customFormat="1" ht="15" customHeight="1" thickBot="1">
      <c r="A11" s="216" t="s">
        <v>101</v>
      </c>
      <c r="B11" s="1369"/>
      <c r="C11" s="1370"/>
      <c r="D11" s="1371"/>
      <c r="E11" s="694"/>
    </row>
    <row r="12" spans="1:12" s="49" customFormat="1" ht="15" customHeight="1" thickBot="1">
      <c r="A12" s="647"/>
      <c r="B12" s="647"/>
      <c r="C12" s="647"/>
      <c r="D12" s="647"/>
    </row>
    <row r="13" spans="1:12" ht="18" customHeight="1">
      <c r="A13" s="218"/>
      <c r="B13" s="1375" t="s">
        <v>369</v>
      </c>
      <c r="C13" s="1376"/>
      <c r="D13" s="1377"/>
    </row>
    <row r="14" spans="1:12" ht="18.75" customHeight="1" thickBot="1">
      <c r="A14" s="218"/>
      <c r="B14" s="505" t="str">
        <f>Dates!$A$4</f>
        <v>March 31, 2018 ($000's)</v>
      </c>
      <c r="C14" s="210"/>
      <c r="D14" s="506" t="str">
        <f>Dates!$A$5</f>
        <v>March 31, 2017 ($000's)</v>
      </c>
    </row>
    <row r="15" spans="1:12" ht="18.75" customHeight="1">
      <c r="A15" s="218" t="s">
        <v>88</v>
      </c>
      <c r="B15" s="493"/>
      <c r="C15" s="210"/>
      <c r="D15" s="494"/>
    </row>
    <row r="16" spans="1:12" ht="18.75" customHeight="1">
      <c r="A16" s="218" t="s">
        <v>37</v>
      </c>
      <c r="B16" s="495"/>
      <c r="C16" s="210"/>
      <c r="D16" s="496"/>
    </row>
    <row r="17" spans="1:6" ht="18.75" customHeight="1">
      <c r="A17" s="218" t="s">
        <v>49</v>
      </c>
      <c r="B17" s="495"/>
      <c r="C17" s="210"/>
      <c r="D17" s="496"/>
    </row>
    <row r="18" spans="1:6" ht="18.75" customHeight="1">
      <c r="A18" s="218" t="s">
        <v>97</v>
      </c>
      <c r="B18" s="495"/>
      <c r="C18" s="210"/>
      <c r="D18" s="496"/>
      <c r="E18" s="695"/>
    </row>
    <row r="19" spans="1:6" ht="18.75" customHeight="1">
      <c r="A19" s="218" t="s">
        <v>19</v>
      </c>
      <c r="B19" s="497"/>
      <c r="C19" s="210"/>
      <c r="D19" s="498"/>
      <c r="E19" s="695"/>
    </row>
    <row r="20" spans="1:6" ht="14.25" customHeight="1">
      <c r="A20" s="218"/>
      <c r="B20" s="499"/>
      <c r="C20" s="210"/>
      <c r="D20" s="500"/>
    </row>
    <row r="21" spans="1:6" ht="18.75" customHeight="1">
      <c r="A21" s="218" t="s">
        <v>38</v>
      </c>
      <c r="B21" s="493"/>
      <c r="C21" s="210"/>
      <c r="D21" s="494"/>
    </row>
    <row r="22" spans="1:6" ht="18.75" customHeight="1">
      <c r="A22" s="218" t="s">
        <v>180</v>
      </c>
      <c r="B22" s="495"/>
      <c r="C22" s="210"/>
      <c r="D22" s="496"/>
    </row>
    <row r="23" spans="1:6" ht="18.75" customHeight="1">
      <c r="A23" s="218" t="s">
        <v>134</v>
      </c>
      <c r="B23" s="495"/>
      <c r="C23" s="210"/>
      <c r="D23" s="496"/>
    </row>
    <row r="24" spans="1:6" ht="18.75" customHeight="1">
      <c r="A24" s="218" t="s">
        <v>181</v>
      </c>
      <c r="B24" s="495"/>
      <c r="C24" s="210"/>
      <c r="D24" s="496"/>
    </row>
    <row r="25" spans="1:6" ht="18.75" customHeight="1">
      <c r="A25" s="218" t="s">
        <v>363</v>
      </c>
      <c r="B25" s="501"/>
      <c r="C25" s="210"/>
      <c r="D25" s="502"/>
    </row>
    <row r="26" spans="1:6" ht="18.75" customHeight="1" thickBot="1">
      <c r="A26" s="218"/>
      <c r="B26" s="503"/>
      <c r="C26" s="222"/>
      <c r="D26" s="504"/>
      <c r="E26" s="695"/>
    </row>
    <row r="27" spans="1:6">
      <c r="A27" s="236"/>
      <c r="B27" s="236"/>
      <c r="C27" s="236"/>
      <c r="D27" s="236"/>
    </row>
    <row r="28" spans="1:6" s="667" customFormat="1">
      <c r="A28" s="188" t="s">
        <v>264</v>
      </c>
      <c r="B28" s="666"/>
      <c r="C28" s="666"/>
      <c r="D28" s="666"/>
      <c r="E28" s="666"/>
    </row>
    <row r="29" spans="1:6" s="667" customFormat="1">
      <c r="A29" s="468"/>
      <c r="B29" s="468"/>
      <c r="C29" s="468"/>
      <c r="D29" s="468"/>
      <c r="E29" s="666"/>
      <c r="F29" s="666"/>
    </row>
    <row r="30" spans="1:6" s="667" customFormat="1">
      <c r="A30" s="470"/>
      <c r="B30" s="470"/>
      <c r="C30" s="470"/>
      <c r="D30" s="470"/>
      <c r="E30" s="666"/>
      <c r="F30" s="666"/>
    </row>
    <row r="31" spans="1:6" s="667" customFormat="1">
      <c r="A31" s="468"/>
      <c r="B31" s="468"/>
      <c r="C31" s="468"/>
      <c r="D31" s="468"/>
      <c r="E31" s="666"/>
      <c r="F31" s="666"/>
    </row>
    <row r="32" spans="1:6" s="667" customFormat="1">
      <c r="A32" s="468"/>
      <c r="B32" s="468"/>
      <c r="C32" s="468"/>
      <c r="D32" s="468"/>
      <c r="E32" s="666"/>
      <c r="F32" s="666"/>
    </row>
    <row r="33" spans="1:8" s="667" customFormat="1">
      <c r="A33" s="470"/>
      <c r="B33" s="470"/>
      <c r="C33" s="470"/>
      <c r="D33" s="470"/>
      <c r="E33" s="666"/>
      <c r="F33" s="666"/>
    </row>
    <row r="34" spans="1:8" s="667" customFormat="1">
      <c r="A34" s="468"/>
      <c r="B34" s="468"/>
      <c r="C34" s="468"/>
      <c r="D34" s="468"/>
      <c r="E34" s="666"/>
      <c r="F34" s="666"/>
    </row>
    <row r="35" spans="1:8" s="667" customFormat="1">
      <c r="A35" s="468"/>
      <c r="B35" s="468"/>
      <c r="C35" s="468"/>
      <c r="D35" s="468"/>
      <c r="E35" s="666"/>
      <c r="F35" s="666"/>
    </row>
    <row r="36" spans="1:8" s="667" customFormat="1">
      <c r="A36" s="470"/>
      <c r="B36" s="470"/>
      <c r="C36" s="470"/>
      <c r="D36" s="470"/>
      <c r="E36" s="666"/>
      <c r="F36" s="666"/>
    </row>
    <row r="37" spans="1:8" ht="13.5" thickBot="1">
      <c r="A37" s="236"/>
      <c r="B37" s="236"/>
      <c r="C37" s="236"/>
      <c r="D37" s="236"/>
      <c r="E37" s="666"/>
      <c r="F37" s="666"/>
    </row>
    <row r="38" spans="1:8">
      <c r="A38" s="681"/>
      <c r="B38" s="682"/>
      <c r="C38" s="682"/>
      <c r="D38" s="696"/>
      <c r="E38" s="210"/>
      <c r="F38" s="135"/>
      <c r="G38" s="135"/>
      <c r="H38" s="135"/>
    </row>
    <row r="39" spans="1:8" ht="18.75" customHeight="1">
      <c r="A39" s="457" t="s">
        <v>104</v>
      </c>
      <c r="B39" s="444" t="s">
        <v>332</v>
      </c>
      <c r="C39" s="444"/>
      <c r="D39" s="39"/>
      <c r="E39" s="142"/>
    </row>
    <row r="40" spans="1:8">
      <c r="A40" s="683"/>
      <c r="B40" s="685"/>
      <c r="C40" s="685"/>
      <c r="D40" s="697"/>
      <c r="E40" s="142"/>
    </row>
    <row r="41" spans="1:8">
      <c r="A41" s="683"/>
      <c r="B41" s="685"/>
      <c r="C41" s="685"/>
      <c r="D41" s="697"/>
      <c r="E41" s="142"/>
    </row>
    <row r="42" spans="1:8">
      <c r="A42" s="683"/>
      <c r="B42" s="684"/>
      <c r="C42" s="684"/>
      <c r="D42" s="697"/>
      <c r="E42" s="210"/>
    </row>
    <row r="43" spans="1:8">
      <c r="A43" s="30" t="s">
        <v>106</v>
      </c>
      <c r="B43" s="444" t="s">
        <v>352</v>
      </c>
      <c r="C43" s="444"/>
      <c r="D43" s="39"/>
      <c r="E43" s="210"/>
    </row>
    <row r="44" spans="1:8">
      <c r="A44" s="687" t="s">
        <v>111</v>
      </c>
      <c r="B44" s="684"/>
      <c r="C44" s="684"/>
      <c r="D44" s="697"/>
      <c r="E44" s="210"/>
    </row>
    <row r="45" spans="1:8" ht="13.5" thickBot="1">
      <c r="A45" s="689"/>
      <c r="B45" s="690"/>
      <c r="C45" s="690"/>
      <c r="D45" s="698"/>
      <c r="E45" s="210"/>
    </row>
  </sheetData>
  <sheetProtection formatCells="0" formatColumns="0" formatRows="0" insertRows="0"/>
  <mergeCells count="8">
    <mergeCell ref="B11:D11"/>
    <mergeCell ref="B13:D13"/>
    <mergeCell ref="A8:D8"/>
    <mergeCell ref="A1:D1"/>
    <mergeCell ref="A2:D2"/>
    <mergeCell ref="A4:D4"/>
    <mergeCell ref="A3:D3"/>
    <mergeCell ref="B6:D6"/>
  </mergeCells>
  <phoneticPr fontId="0" type="noConversion"/>
  <printOptions horizontalCentered="1"/>
  <pageMargins left="0.49" right="0.5" top="0.41" bottom="0.76" header="0.24" footer="0.24"/>
  <pageSetup scale="69" orientation="landscape"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118"/>
  <sheetViews>
    <sheetView showGridLines="0" topLeftCell="A31" zoomScale="91" zoomScaleNormal="91" workbookViewId="0">
      <selection activeCell="D50" sqref="D50"/>
    </sheetView>
  </sheetViews>
  <sheetFormatPr defaultColWidth="9.140625" defaultRowHeight="12.75"/>
  <cols>
    <col min="1" max="1" width="45.28515625" style="47" customWidth="1"/>
    <col min="2" max="2" width="17.28515625" style="47" customWidth="1"/>
    <col min="3" max="3" width="21" style="47" customWidth="1"/>
    <col min="4" max="4" width="21.42578125" style="47" customWidth="1"/>
    <col min="5" max="5" width="18.42578125" style="47" customWidth="1"/>
    <col min="6" max="6" width="14.5703125" style="47" customWidth="1"/>
    <col min="7" max="7" width="16.42578125" style="47" customWidth="1"/>
    <col min="8" max="8" width="17.5703125" style="47" customWidth="1"/>
    <col min="9" max="9" width="16.7109375" style="47" customWidth="1"/>
    <col min="10" max="12" width="9.140625" style="47"/>
    <col min="13" max="13" width="14.85546875" style="47" bestFit="1" customWidth="1"/>
    <col min="14" max="16384" width="9.140625" style="47"/>
  </cols>
  <sheetData>
    <row r="1" spans="1:11" ht="15.75">
      <c r="A1" s="1378" t="str">
        <f>'Tab Contents'!A1:C1</f>
        <v>2017-18 PUBLIC ACCOUNTS</v>
      </c>
      <c r="B1" s="1378"/>
      <c r="C1" s="1378"/>
      <c r="D1" s="1378"/>
      <c r="E1" s="1378"/>
      <c r="F1" s="1378"/>
      <c r="G1" s="1378"/>
      <c r="H1" s="1378"/>
    </row>
    <row r="2" spans="1:11" ht="15.75">
      <c r="A2" s="1378" t="s">
        <v>146</v>
      </c>
      <c r="B2" s="1378"/>
      <c r="C2" s="1378"/>
      <c r="D2" s="1378"/>
      <c r="E2" s="1378"/>
      <c r="F2" s="1378"/>
      <c r="G2" s="1378"/>
      <c r="H2" s="1378"/>
    </row>
    <row r="3" spans="1:11" ht="13.5" thickBot="1">
      <c r="A3" s="1379" t="s">
        <v>17</v>
      </c>
      <c r="B3" s="1379"/>
      <c r="C3" s="1379"/>
      <c r="D3" s="1379"/>
      <c r="E3" s="1379"/>
      <c r="F3" s="1379"/>
      <c r="G3" s="1379"/>
      <c r="H3" s="1379"/>
      <c r="I3" s="699"/>
    </row>
    <row r="4" spans="1:11" ht="21" thickBot="1">
      <c r="E4" s="238"/>
      <c r="F4" s="238"/>
      <c r="G4" s="238"/>
      <c r="H4" s="238"/>
    </row>
    <row r="5" spans="1:11" ht="17.45" customHeight="1" thickBot="1">
      <c r="A5" s="239" t="s">
        <v>148</v>
      </c>
      <c r="B5" s="1391"/>
      <c r="C5" s="1392"/>
      <c r="D5" s="1393"/>
      <c r="E5" s="774" t="e">
        <f>VLOOKUP(B5,ICP!$A$1:$B$348,2,FALSE)</f>
        <v>#N/A</v>
      </c>
      <c r="F5" s="239"/>
      <c r="G5" s="239"/>
      <c r="H5" s="239"/>
    </row>
    <row r="6" spans="1:11">
      <c r="A6" s="240"/>
      <c r="B6" s="240"/>
    </row>
    <row r="7" spans="1:11" ht="13.5" thickBot="1">
      <c r="A7" s="241" t="s">
        <v>157</v>
      </c>
      <c r="B7" s="241"/>
      <c r="C7" s="241"/>
    </row>
    <row r="8" spans="1:11" ht="16.5" customHeight="1">
      <c r="A8" s="1387" t="s">
        <v>68</v>
      </c>
      <c r="B8" s="1389" t="s">
        <v>69</v>
      </c>
      <c r="C8" s="242" t="s">
        <v>13</v>
      </c>
      <c r="D8" s="242" t="s">
        <v>13</v>
      </c>
      <c r="E8" s="243" t="s">
        <v>13</v>
      </c>
      <c r="F8" s="242" t="s">
        <v>207</v>
      </c>
      <c r="G8" s="1399" t="s">
        <v>335</v>
      </c>
      <c r="H8" s="1400"/>
      <c r="I8" s="1401"/>
    </row>
    <row r="9" spans="1:11" ht="51" customHeight="1">
      <c r="A9" s="1388"/>
      <c r="B9" s="1390"/>
      <c r="C9" s="768" t="str">
        <f>Dates!$A$7</f>
        <v>Fiscal Year Ended March 31, 2018</v>
      </c>
      <c r="D9" s="768" t="str">
        <f>Dates!$A$8</f>
        <v xml:space="preserve">Fiscal Year Ended March 31, 2017  ($000's) </v>
      </c>
      <c r="E9" s="245" t="s">
        <v>166</v>
      </c>
      <c r="F9" s="245" t="s">
        <v>166</v>
      </c>
      <c r="G9" s="1402"/>
      <c r="H9" s="1403"/>
      <c r="I9" s="1404"/>
    </row>
    <row r="10" spans="1:11" ht="15" customHeight="1">
      <c r="A10" s="246" t="s">
        <v>2</v>
      </c>
      <c r="B10" s="483"/>
      <c r="C10" s="112"/>
      <c r="D10" s="113"/>
      <c r="E10" s="74">
        <f>(C11+C12)-(D11+D12)</f>
        <v>5693.8054500000144</v>
      </c>
      <c r="F10" s="579">
        <f>E10/(D11+D12)</f>
        <v>6.6320384398571838E-2</v>
      </c>
      <c r="G10" s="1408"/>
      <c r="H10" s="1409"/>
      <c r="I10" s="1410"/>
    </row>
    <row r="11" spans="1:11" ht="15" customHeight="1">
      <c r="A11" s="247" t="s">
        <v>130</v>
      </c>
      <c r="B11" s="484"/>
      <c r="C11" s="445">
        <v>91546.827890000015</v>
      </c>
      <c r="D11" s="630">
        <v>85853.022440000001</v>
      </c>
      <c r="E11" s="256"/>
      <c r="F11" s="580"/>
      <c r="G11" s="1411"/>
      <c r="H11" s="1412"/>
      <c r="I11" s="1413"/>
      <c r="K11" s="700"/>
    </row>
    <row r="12" spans="1:11" ht="16.5" customHeight="1">
      <c r="A12" s="247" t="s">
        <v>131</v>
      </c>
      <c r="B12" s="485" t="s">
        <v>123</v>
      </c>
      <c r="C12" s="1279">
        <v>0</v>
      </c>
      <c r="D12" s="630"/>
      <c r="E12" s="257"/>
      <c r="F12" s="581"/>
      <c r="G12" s="1414"/>
      <c r="H12" s="1415"/>
      <c r="I12" s="1416"/>
    </row>
    <row r="13" spans="1:11" ht="17.25" customHeight="1">
      <c r="A13" s="248" t="s">
        <v>30</v>
      </c>
      <c r="B13" s="485" t="s">
        <v>99</v>
      </c>
      <c r="C13" s="1279">
        <v>27751.440119999999</v>
      </c>
      <c r="D13" s="630">
        <v>26552.948800000002</v>
      </c>
      <c r="E13" s="74">
        <f>C13-D13</f>
        <v>1198.4913199999974</v>
      </c>
      <c r="F13" s="582">
        <f>E13/D13</f>
        <v>4.5135902947246197E-2</v>
      </c>
      <c r="G13" s="1396"/>
      <c r="H13" s="1406"/>
      <c r="I13" s="1407"/>
    </row>
    <row r="14" spans="1:11" ht="15" customHeight="1">
      <c r="A14" s="248" t="s">
        <v>3</v>
      </c>
      <c r="B14" s="485"/>
      <c r="C14" s="1280">
        <v>3107.2705299999993</v>
      </c>
      <c r="D14" s="630">
        <v>3407.0501499999996</v>
      </c>
      <c r="E14" s="74">
        <f>C14-D14</f>
        <v>-299.77962000000025</v>
      </c>
      <c r="F14" s="582">
        <f>E14/D14</f>
        <v>-8.7988026827254151E-2</v>
      </c>
      <c r="G14" s="1396"/>
      <c r="H14" s="1397"/>
      <c r="I14" s="1398"/>
    </row>
    <row r="15" spans="1:11" ht="15" customHeight="1">
      <c r="A15" s="248" t="s">
        <v>70</v>
      </c>
      <c r="B15" s="485"/>
      <c r="C15" s="110"/>
      <c r="D15" s="631"/>
      <c r="E15" s="74">
        <f>(C16+C17)-(D16+D17)</f>
        <v>4630.1693799999994</v>
      </c>
      <c r="F15" s="579">
        <f>E15/(D16+D17)</f>
        <v>9.3539027209728204E-2</v>
      </c>
      <c r="G15" s="1417"/>
      <c r="H15" s="1418"/>
      <c r="I15" s="1419"/>
    </row>
    <row r="16" spans="1:11" ht="15" customHeight="1">
      <c r="A16" s="249" t="s">
        <v>268</v>
      </c>
      <c r="B16" s="485"/>
      <c r="C16" s="630">
        <v>54049.369249999996</v>
      </c>
      <c r="D16" s="630">
        <v>39985.330719999998</v>
      </c>
      <c r="E16" s="256"/>
      <c r="F16" s="583"/>
      <c r="G16" s="1420"/>
      <c r="H16" s="1421"/>
      <c r="I16" s="1422"/>
    </row>
    <row r="17" spans="1:19" ht="15" customHeight="1">
      <c r="A17" s="247" t="s">
        <v>131</v>
      </c>
      <c r="B17" s="485" t="s">
        <v>124</v>
      </c>
      <c r="C17" s="1279">
        <v>80.666850000000011</v>
      </c>
      <c r="D17" s="630">
        <v>9514.5360000000001</v>
      </c>
      <c r="E17" s="257"/>
      <c r="F17" s="584"/>
      <c r="G17" s="1423"/>
      <c r="H17" s="1424"/>
      <c r="I17" s="1425"/>
    </row>
    <row r="18" spans="1:19" ht="15" customHeight="1">
      <c r="A18" s="250" t="s">
        <v>5</v>
      </c>
      <c r="B18" s="485"/>
      <c r="C18" s="110"/>
      <c r="D18" s="631"/>
      <c r="E18" s="74">
        <f>C19+C20-D19-D20</f>
        <v>167.98061000000007</v>
      </c>
      <c r="F18" s="579">
        <f>E18/(D19+D20)</f>
        <v>0.14344171580261966</v>
      </c>
      <c r="G18" s="1465" t="s">
        <v>2592</v>
      </c>
      <c r="H18" s="1466"/>
      <c r="I18" s="1467"/>
    </row>
    <row r="19" spans="1:19" ht="15" customHeight="1">
      <c r="A19" s="249" t="s">
        <v>268</v>
      </c>
      <c r="B19" s="485"/>
      <c r="C19" s="630">
        <v>1339.0528400000003</v>
      </c>
      <c r="D19" s="630">
        <v>1171.0722300000002</v>
      </c>
      <c r="E19" s="1428"/>
      <c r="F19" s="583"/>
      <c r="G19" s="1468"/>
      <c r="H19" s="1469"/>
      <c r="I19" s="1470"/>
    </row>
    <row r="20" spans="1:19" ht="15" customHeight="1">
      <c r="A20" s="247" t="s">
        <v>131</v>
      </c>
      <c r="B20" s="485" t="s">
        <v>127</v>
      </c>
      <c r="C20" s="1279">
        <v>0</v>
      </c>
      <c r="D20" s="630"/>
      <c r="E20" s="1429"/>
      <c r="F20" s="584"/>
      <c r="G20" s="1471"/>
      <c r="H20" s="1472"/>
      <c r="I20" s="1473"/>
    </row>
    <row r="21" spans="1:19" ht="29.25" customHeight="1">
      <c r="A21" s="248" t="s">
        <v>76</v>
      </c>
      <c r="B21" s="485" t="s">
        <v>58</v>
      </c>
      <c r="C21" s="1279">
        <v>20901.080259999995</v>
      </c>
      <c r="D21" s="630">
        <v>23498.723249999897</v>
      </c>
      <c r="E21" s="74">
        <f>C21-D21</f>
        <v>-2597.6429899999021</v>
      </c>
      <c r="F21" s="582">
        <f>E21/D21</f>
        <v>-0.11054400540675814</v>
      </c>
      <c r="G21" s="1408" t="s">
        <v>2595</v>
      </c>
      <c r="H21" s="1409"/>
      <c r="I21" s="1410"/>
    </row>
    <row r="22" spans="1:19" ht="15" customHeight="1">
      <c r="A22" s="250" t="s">
        <v>208</v>
      </c>
      <c r="B22" s="572"/>
      <c r="C22" s="110"/>
      <c r="D22" s="631"/>
      <c r="E22" s="74">
        <f>(C23+C24)-(D23+D24)</f>
        <v>0</v>
      </c>
      <c r="F22" s="579" t="e">
        <f>E22/(D23+D24)</f>
        <v>#DIV/0!</v>
      </c>
      <c r="G22" s="1443"/>
      <c r="H22" s="1444"/>
      <c r="I22" s="1445"/>
    </row>
    <row r="23" spans="1:19" ht="15" customHeight="1">
      <c r="A23" s="249" t="s">
        <v>268</v>
      </c>
      <c r="B23" s="485"/>
      <c r="C23" s="630"/>
      <c r="D23" s="630"/>
      <c r="E23" s="256"/>
      <c r="F23" s="583"/>
      <c r="G23" s="1446"/>
      <c r="H23" s="1447"/>
      <c r="I23" s="1448"/>
    </row>
    <row r="24" spans="1:19" ht="15" customHeight="1">
      <c r="A24" s="247" t="s">
        <v>131</v>
      </c>
      <c r="B24" s="485" t="s">
        <v>125</v>
      </c>
      <c r="C24" s="1279">
        <v>0</v>
      </c>
      <c r="D24" s="630"/>
      <c r="E24" s="257"/>
      <c r="F24" s="584"/>
      <c r="G24" s="1449"/>
      <c r="H24" s="1450"/>
      <c r="I24" s="1451"/>
      <c r="K24" s="786"/>
      <c r="L24" s="786"/>
      <c r="M24" s="786"/>
      <c r="N24" s="786"/>
      <c r="O24" s="786"/>
      <c r="P24" s="786"/>
      <c r="Q24" s="786"/>
      <c r="R24" s="786"/>
      <c r="S24" s="786"/>
    </row>
    <row r="25" spans="1:19" ht="15" customHeight="1">
      <c r="A25" s="248" t="s">
        <v>32</v>
      </c>
      <c r="B25" s="485"/>
      <c r="C25" s="110"/>
      <c r="D25" s="631"/>
      <c r="E25" s="74">
        <f>(C26+C27)-(D26+D27)</f>
        <v>246.58883999999989</v>
      </c>
      <c r="F25" s="579">
        <f>E25/(D26+D27)</f>
        <v>0.13391378299120227</v>
      </c>
      <c r="G25" s="1408" t="s">
        <v>2602</v>
      </c>
      <c r="H25" s="1409"/>
      <c r="I25" s="1410"/>
      <c r="K25" s="786"/>
      <c r="L25" s="786"/>
      <c r="M25" s="786"/>
      <c r="N25" s="786"/>
      <c r="O25" s="786"/>
      <c r="P25" s="786"/>
      <c r="Q25" s="786"/>
      <c r="R25" s="786"/>
      <c r="S25" s="786"/>
    </row>
    <row r="26" spans="1:19" ht="15" customHeight="1">
      <c r="A26" s="565" t="s">
        <v>268</v>
      </c>
      <c r="B26" s="572"/>
      <c r="C26" s="75"/>
      <c r="D26" s="630"/>
      <c r="E26" s="256"/>
      <c r="F26" s="583"/>
      <c r="G26" s="1411"/>
      <c r="H26" s="1412"/>
      <c r="I26" s="1413"/>
      <c r="K26" s="786"/>
      <c r="L26" s="786"/>
      <c r="M26" s="786"/>
      <c r="N26" s="786"/>
      <c r="O26" s="786"/>
      <c r="P26" s="786"/>
      <c r="Q26" s="786"/>
      <c r="R26" s="786"/>
      <c r="S26" s="786"/>
    </row>
    <row r="27" spans="1:19" ht="27" customHeight="1">
      <c r="A27" s="249" t="s">
        <v>131</v>
      </c>
      <c r="B27" s="485" t="s">
        <v>126</v>
      </c>
      <c r="C27" s="75">
        <v>2087.98884</v>
      </c>
      <c r="D27" s="630">
        <v>1841.4</v>
      </c>
      <c r="E27" s="257"/>
      <c r="F27" s="584"/>
      <c r="G27" s="1414"/>
      <c r="H27" s="1415"/>
      <c r="I27" s="1416"/>
      <c r="K27" s="786"/>
      <c r="L27" s="786"/>
      <c r="M27" s="786"/>
      <c r="N27" s="786"/>
      <c r="O27" s="786"/>
      <c r="P27" s="786"/>
      <c r="Q27" s="786"/>
      <c r="R27" s="786"/>
      <c r="S27" s="786"/>
    </row>
    <row r="28" spans="1:19" ht="59.25" customHeight="1">
      <c r="A28" s="250" t="s">
        <v>269</v>
      </c>
      <c r="B28" s="572" t="s">
        <v>210</v>
      </c>
      <c r="C28" s="630">
        <v>-77.113970000000009</v>
      </c>
      <c r="D28" s="630">
        <v>-95.250679999999988</v>
      </c>
      <c r="E28" s="74">
        <f>C28-D28</f>
        <v>18.136709999999979</v>
      </c>
      <c r="F28" s="582">
        <f>E28/D28</f>
        <v>-0.19041029418372638</v>
      </c>
      <c r="G28" s="1396" t="s">
        <v>2598</v>
      </c>
      <c r="H28" s="1406"/>
      <c r="I28" s="1407"/>
      <c r="K28" s="791"/>
      <c r="L28" s="791"/>
      <c r="M28" s="791"/>
      <c r="N28" s="791"/>
      <c r="O28" s="791"/>
      <c r="P28" s="791"/>
      <c r="Q28" s="791"/>
      <c r="R28" s="786"/>
      <c r="S28" s="786"/>
    </row>
    <row r="29" spans="1:19" ht="20.25">
      <c r="A29" s="250" t="s">
        <v>408</v>
      </c>
      <c r="B29" s="572" t="s">
        <v>211</v>
      </c>
      <c r="C29" s="110"/>
      <c r="D29" s="631"/>
      <c r="E29" s="74">
        <f>SUM(C30:C31)-SUM(D30:D31)</f>
        <v>0</v>
      </c>
      <c r="F29" s="582" t="e">
        <f>E29/(D30+D31)</f>
        <v>#DIV/0!</v>
      </c>
      <c r="G29" s="1408"/>
      <c r="H29" s="1409"/>
      <c r="I29" s="1410"/>
      <c r="K29" s="791"/>
      <c r="L29" s="791"/>
      <c r="M29" s="791"/>
      <c r="N29" s="791"/>
      <c r="O29" s="791"/>
      <c r="P29" s="791"/>
      <c r="Q29" s="791"/>
      <c r="R29" s="786"/>
      <c r="S29" s="786"/>
    </row>
    <row r="30" spans="1:19" ht="20.25">
      <c r="A30" s="565" t="s">
        <v>268</v>
      </c>
      <c r="B30" s="572"/>
      <c r="C30" s="841"/>
      <c r="D30" s="630"/>
      <c r="E30" s="568"/>
      <c r="F30" s="585"/>
      <c r="G30" s="1411"/>
      <c r="H30" s="1412"/>
      <c r="I30" s="1413"/>
      <c r="K30" s="791"/>
      <c r="L30" s="791"/>
      <c r="M30" s="791"/>
      <c r="N30" s="791"/>
      <c r="O30" s="791"/>
      <c r="P30" s="791"/>
      <c r="Q30" s="791"/>
      <c r="R30" s="786"/>
      <c r="S30" s="786"/>
    </row>
    <row r="31" spans="1:19" ht="20.25">
      <c r="A31" s="247" t="s">
        <v>131</v>
      </c>
      <c r="B31" s="572" t="s">
        <v>204</v>
      </c>
      <c r="C31" s="1279">
        <v>0</v>
      </c>
      <c r="D31" s="630"/>
      <c r="E31" s="566"/>
      <c r="F31" s="586"/>
      <c r="G31" s="1414"/>
      <c r="H31" s="1415"/>
      <c r="I31" s="1416"/>
      <c r="K31" s="791"/>
      <c r="L31" s="791"/>
      <c r="M31" s="791"/>
      <c r="N31" s="791"/>
      <c r="O31" s="791"/>
      <c r="P31" s="791"/>
      <c r="Q31" s="791"/>
      <c r="R31" s="786"/>
      <c r="S31" s="786"/>
    </row>
    <row r="32" spans="1:19" ht="20.25">
      <c r="A32" s="251" t="s">
        <v>1182</v>
      </c>
      <c r="B32" s="572" t="s">
        <v>58</v>
      </c>
      <c r="C32" s="1283">
        <v>0</v>
      </c>
      <c r="D32" s="630"/>
      <c r="E32" s="566"/>
      <c r="F32" s="586"/>
      <c r="G32" s="888"/>
      <c r="H32" s="889"/>
      <c r="I32" s="890"/>
      <c r="K32" s="791"/>
      <c r="L32" s="791"/>
      <c r="M32" s="791"/>
      <c r="N32" s="791"/>
      <c r="O32" s="791"/>
      <c r="P32" s="791"/>
      <c r="Q32" s="791"/>
      <c r="R32" s="786"/>
      <c r="S32" s="786"/>
    </row>
    <row r="33" spans="1:19" ht="15" customHeight="1">
      <c r="A33" s="251" t="s">
        <v>271</v>
      </c>
      <c r="B33" s="572"/>
      <c r="C33" s="109"/>
      <c r="D33" s="631"/>
      <c r="E33" s="74">
        <f>(C34+C35)-(D34+D35)</f>
        <v>12993.688580000002</v>
      </c>
      <c r="F33" s="579">
        <f>E33/(D34+D35)</f>
        <v>0.42151489418025656</v>
      </c>
      <c r="G33" s="1408" t="s">
        <v>2609</v>
      </c>
      <c r="H33" s="1409"/>
      <c r="I33" s="1410"/>
      <c r="K33" s="791"/>
      <c r="L33" s="791"/>
      <c r="M33" s="791"/>
      <c r="N33" s="791"/>
      <c r="O33" s="791"/>
      <c r="P33" s="791"/>
      <c r="Q33" s="791"/>
      <c r="R33" s="786"/>
      <c r="S33" s="786"/>
    </row>
    <row r="34" spans="1:19" ht="15" customHeight="1">
      <c r="A34" s="252" t="s">
        <v>268</v>
      </c>
      <c r="B34" s="572"/>
      <c r="C34" s="841">
        <f>18269.55305-1659.182+25550.30267</f>
        <v>42160.673719999999</v>
      </c>
      <c r="D34" s="841">
        <v>30826.167139999998</v>
      </c>
      <c r="E34" s="256"/>
      <c r="F34" s="583"/>
      <c r="G34" s="1411"/>
      <c r="H34" s="1412"/>
      <c r="I34" s="1413"/>
      <c r="K34" s="791"/>
      <c r="L34" s="791"/>
      <c r="M34" s="791"/>
      <c r="N34" s="791"/>
      <c r="O34" s="791"/>
      <c r="P34" s="791"/>
      <c r="Q34" s="791"/>
      <c r="R34" s="786"/>
      <c r="S34" s="786"/>
    </row>
    <row r="35" spans="1:19" ht="15.75" customHeight="1" thickBot="1">
      <c r="A35" s="253" t="s">
        <v>131</v>
      </c>
      <c r="B35" s="486" t="s">
        <v>405</v>
      </c>
      <c r="C35" s="630">
        <f>1659.182</f>
        <v>1659.182</v>
      </c>
      <c r="D35" s="630"/>
      <c r="E35" s="258"/>
      <c r="F35" s="587"/>
      <c r="G35" s="1452"/>
      <c r="H35" s="1453"/>
      <c r="I35" s="1454"/>
      <c r="K35" s="791"/>
      <c r="L35" s="791"/>
      <c r="M35" s="791"/>
      <c r="N35" s="791"/>
      <c r="O35" s="791"/>
      <c r="P35" s="791"/>
      <c r="Q35" s="791"/>
      <c r="R35" s="786"/>
      <c r="S35" s="786"/>
    </row>
    <row r="36" spans="1:19" s="240" customFormat="1" ht="21" customHeight="1" thickTop="1" thickBot="1">
      <c r="A36" s="254" t="s">
        <v>270</v>
      </c>
      <c r="B36" s="255"/>
      <c r="C36" s="76">
        <f>SUM(C10:C35)</f>
        <v>244606.43832999998</v>
      </c>
      <c r="D36" s="76">
        <f>SUM(D10:D35)</f>
        <v>222555.00004999986</v>
      </c>
      <c r="E36" s="76">
        <f>C36-D36</f>
        <v>22051.438280000119</v>
      </c>
      <c r="F36" s="588">
        <f>E36/D36</f>
        <v>9.9083095302491417E-2</v>
      </c>
      <c r="G36" s="1394"/>
      <c r="H36" s="1394"/>
      <c r="I36" s="1395"/>
      <c r="K36" s="792"/>
      <c r="L36" s="792"/>
      <c r="M36" s="792"/>
      <c r="N36" s="792"/>
      <c r="O36" s="792"/>
      <c r="P36" s="792"/>
      <c r="Q36" s="792"/>
      <c r="R36" s="793"/>
      <c r="S36" s="793"/>
    </row>
    <row r="37" spans="1:19" ht="15" customHeight="1">
      <c r="C37" s="1270"/>
      <c r="F37" s="701"/>
      <c r="K37" s="791"/>
      <c r="L37" s="791"/>
      <c r="M37" s="791"/>
      <c r="N37" s="791"/>
      <c r="O37" s="791"/>
      <c r="P37" s="791"/>
      <c r="Q37" s="791"/>
      <c r="R37" s="786"/>
      <c r="S37" s="786"/>
    </row>
    <row r="38" spans="1:19" ht="9" customHeight="1">
      <c r="K38" s="786"/>
      <c r="L38" s="786"/>
      <c r="M38" s="786"/>
      <c r="N38" s="786"/>
      <c r="O38" s="786"/>
      <c r="P38" s="786"/>
      <c r="Q38" s="786"/>
      <c r="R38" s="786"/>
      <c r="S38" s="786"/>
    </row>
    <row r="39" spans="1:19" s="268" customFormat="1" ht="27.75" customHeight="1" thickBot="1">
      <c r="A39" s="1405" t="s">
        <v>117</v>
      </c>
      <c r="B39" s="1405"/>
      <c r="C39" s="1405"/>
      <c r="D39" s="702" t="s">
        <v>122</v>
      </c>
      <c r="E39" s="702"/>
      <c r="F39" s="138"/>
      <c r="G39" s="138"/>
      <c r="H39" s="138"/>
      <c r="K39" s="794"/>
      <c r="L39" s="794"/>
      <c r="M39" s="794"/>
      <c r="N39" s="794"/>
      <c r="O39" s="794"/>
      <c r="P39" s="794"/>
      <c r="Q39" s="794"/>
      <c r="R39" s="794"/>
      <c r="S39" s="794"/>
    </row>
    <row r="40" spans="1:19" s="268" customFormat="1">
      <c r="A40" s="259"/>
      <c r="B40" s="260"/>
      <c r="C40" s="261" t="s">
        <v>13</v>
      </c>
      <c r="D40" s="50" t="s">
        <v>122</v>
      </c>
      <c r="E40" s="50"/>
      <c r="F40" s="50"/>
      <c r="G40" s="50"/>
      <c r="H40" s="50"/>
      <c r="K40" s="794"/>
      <c r="L40" s="794"/>
      <c r="M40" s="794"/>
      <c r="N40" s="794"/>
      <c r="O40" s="794"/>
      <c r="P40" s="794"/>
      <c r="Q40" s="794"/>
      <c r="R40" s="794"/>
      <c r="S40" s="794"/>
    </row>
    <row r="41" spans="1:19" s="268" customFormat="1" ht="38.25" customHeight="1">
      <c r="A41" s="262" t="s">
        <v>115</v>
      </c>
      <c r="B41" s="263"/>
      <c r="C41" s="1341" t="str">
        <f>C9</f>
        <v>Fiscal Year Ended March 31, 2018</v>
      </c>
      <c r="D41" s="1342"/>
      <c r="E41" s="50"/>
      <c r="F41" s="50"/>
      <c r="G41" s="50"/>
      <c r="H41" s="50"/>
      <c r="K41" s="794"/>
      <c r="L41" s="794"/>
      <c r="M41" s="794"/>
      <c r="N41" s="794"/>
      <c r="O41" s="794"/>
      <c r="P41" s="794"/>
      <c r="Q41" s="794"/>
      <c r="R41" s="794"/>
      <c r="S41" s="794"/>
    </row>
    <row r="42" spans="1:19" s="268" customFormat="1">
      <c r="A42" s="1383" t="s">
        <v>79</v>
      </c>
      <c r="B42" s="1384"/>
      <c r="C42" s="114"/>
      <c r="D42" s="50"/>
      <c r="E42" s="50"/>
      <c r="F42" s="50"/>
      <c r="G42" s="50"/>
      <c r="H42" s="50"/>
    </row>
    <row r="43" spans="1:19" s="268" customFormat="1">
      <c r="A43" s="1385"/>
      <c r="B43" s="1386"/>
      <c r="C43" s="77"/>
      <c r="D43" s="50"/>
      <c r="E43" s="50"/>
      <c r="F43" s="50"/>
      <c r="G43" s="50"/>
      <c r="H43" s="50"/>
    </row>
    <row r="44" spans="1:19" s="268" customFormat="1">
      <c r="A44" s="1385"/>
      <c r="B44" s="1386"/>
      <c r="C44" s="77"/>
      <c r="D44" s="50"/>
      <c r="E44" s="703"/>
      <c r="F44" s="703"/>
      <c r="G44" s="703"/>
      <c r="H44" s="765"/>
    </row>
    <row r="45" spans="1:19" s="268" customFormat="1">
      <c r="A45" s="1385"/>
      <c r="B45" s="1386"/>
      <c r="C45" s="77"/>
      <c r="D45" s="50"/>
      <c r="E45" s="50"/>
      <c r="F45" s="50"/>
      <c r="G45" s="50"/>
      <c r="H45" s="1262"/>
    </row>
    <row r="46" spans="1:19" s="268" customFormat="1">
      <c r="A46" s="1385" t="s">
        <v>2588</v>
      </c>
      <c r="B46" s="1386"/>
      <c r="C46" s="842">
        <v>8411.6171699999995</v>
      </c>
      <c r="D46" s="50"/>
      <c r="E46" s="50"/>
      <c r="F46" s="50"/>
      <c r="G46" s="50"/>
      <c r="H46" s="1262"/>
    </row>
    <row r="47" spans="1:19" s="268" customFormat="1">
      <c r="A47" s="1439" t="s">
        <v>18</v>
      </c>
      <c r="B47" s="1440"/>
      <c r="C47" s="842">
        <v>8635.999679999999</v>
      </c>
      <c r="D47" s="50"/>
      <c r="E47" s="50"/>
      <c r="F47" s="50"/>
      <c r="G47" s="50"/>
      <c r="H47" s="1262"/>
    </row>
    <row r="48" spans="1:19" s="268" customFormat="1" ht="16.5" customHeight="1">
      <c r="A48" s="1439" t="s">
        <v>22</v>
      </c>
      <c r="B48" s="1440"/>
      <c r="C48" s="842">
        <v>1374.4147099999998</v>
      </c>
      <c r="D48" s="50"/>
      <c r="E48" s="50"/>
      <c r="F48" s="50"/>
      <c r="G48" s="50"/>
      <c r="H48" s="1262"/>
    </row>
    <row r="49" spans="1:13" s="268" customFormat="1" ht="15" customHeight="1">
      <c r="A49" s="1439" t="s">
        <v>23</v>
      </c>
      <c r="B49" s="1440"/>
      <c r="C49" s="842"/>
      <c r="D49" s="50"/>
      <c r="E49" s="50"/>
      <c r="F49" s="50"/>
      <c r="G49" s="50"/>
      <c r="H49" s="1262"/>
    </row>
    <row r="50" spans="1:13" s="268" customFormat="1" ht="15.75" customHeight="1" thickBot="1">
      <c r="A50" s="1437" t="s">
        <v>36</v>
      </c>
      <c r="B50" s="1438"/>
      <c r="C50" s="843">
        <v>9329.408559999998</v>
      </c>
      <c r="D50" s="50"/>
      <c r="E50" s="50"/>
      <c r="F50" s="50"/>
      <c r="G50" s="50"/>
      <c r="H50" s="50"/>
    </row>
    <row r="51" spans="1:13" s="268" customFormat="1" ht="30" customHeight="1" thickTop="1" thickBot="1">
      <c r="A51" s="1426" t="s">
        <v>78</v>
      </c>
      <c r="B51" s="1427"/>
      <c r="C51" s="578">
        <f>SUM(C42:C50)</f>
        <v>27751.440119999999</v>
      </c>
      <c r="D51" s="50"/>
      <c r="E51" s="50"/>
      <c r="F51" s="50"/>
      <c r="G51" s="50"/>
      <c r="H51" s="50"/>
    </row>
    <row r="52" spans="1:13" s="268" customFormat="1">
      <c r="A52" s="704"/>
      <c r="B52" s="704"/>
      <c r="C52" s="705"/>
      <c r="D52" s="50"/>
      <c r="E52" s="50"/>
      <c r="F52" s="50"/>
      <c r="G52" s="50"/>
      <c r="H52" s="50"/>
    </row>
    <row r="53" spans="1:13" ht="9" customHeight="1">
      <c r="C53" s="266"/>
    </row>
    <row r="54" spans="1:13">
      <c r="A54" s="1441" t="s">
        <v>86</v>
      </c>
      <c r="B54" s="1441"/>
      <c r="C54" s="1442"/>
      <c r="D54" s="1442"/>
      <c r="E54" s="1442"/>
      <c r="F54" s="1442"/>
      <c r="G54" s="1442"/>
      <c r="H54" s="1442"/>
    </row>
    <row r="55" spans="1:13" ht="16.5" customHeight="1">
      <c r="A55" s="1431" t="s">
        <v>154</v>
      </c>
      <c r="B55" s="1432"/>
      <c r="C55" s="1455" t="str">
        <f>Dates!A9</f>
        <v xml:space="preserve">Fiscal Year Ended March 31, 2018  ($000's) </v>
      </c>
      <c r="D55" s="1456"/>
      <c r="E55" s="1456"/>
      <c r="F55" s="1456"/>
      <c r="G55" s="1456"/>
      <c r="H55" s="1456"/>
      <c r="I55" s="1457"/>
    </row>
    <row r="56" spans="1:13" ht="12.75" customHeight="1">
      <c r="A56" s="1433"/>
      <c r="B56" s="1434"/>
      <c r="C56" s="636" t="s">
        <v>40</v>
      </c>
      <c r="D56" s="567" t="s">
        <v>41</v>
      </c>
      <c r="E56" s="567" t="s">
        <v>42</v>
      </c>
      <c r="F56" s="567" t="s">
        <v>43</v>
      </c>
      <c r="G56" s="567" t="s">
        <v>48</v>
      </c>
      <c r="H56" s="567" t="s">
        <v>176</v>
      </c>
      <c r="I56" s="567" t="s">
        <v>399</v>
      </c>
    </row>
    <row r="57" spans="1:13" ht="48.75" customHeight="1">
      <c r="A57" s="1435"/>
      <c r="B57" s="1436"/>
      <c r="C57" s="473" t="s">
        <v>118</v>
      </c>
      <c r="D57" s="474" t="s">
        <v>4</v>
      </c>
      <c r="E57" s="570" t="s">
        <v>21</v>
      </c>
      <c r="F57" s="570" t="s">
        <v>31</v>
      </c>
      <c r="G57" s="570" t="s">
        <v>5</v>
      </c>
      <c r="H57" s="570" t="s">
        <v>407</v>
      </c>
      <c r="I57" s="570" t="s">
        <v>328</v>
      </c>
    </row>
    <row r="58" spans="1:13">
      <c r="A58" s="1381" t="s">
        <v>601</v>
      </c>
      <c r="B58" s="1382"/>
      <c r="C58" s="559"/>
      <c r="D58" s="559"/>
      <c r="E58" s="559"/>
      <c r="F58" s="559">
        <f>'[4]Form 2A'!$F$59</f>
        <v>2087.98884</v>
      </c>
      <c r="G58" s="559"/>
      <c r="H58" s="559"/>
      <c r="I58" s="559"/>
    </row>
    <row r="59" spans="1:13">
      <c r="A59" s="1381" t="s">
        <v>608</v>
      </c>
      <c r="B59" s="1382"/>
      <c r="C59" s="559"/>
      <c r="D59" s="559"/>
      <c r="E59" s="559"/>
      <c r="F59" s="559"/>
      <c r="G59" s="559"/>
      <c r="H59" s="559"/>
      <c r="I59" s="559">
        <v>1659.182</v>
      </c>
      <c r="J59" s="136" t="s">
        <v>2607</v>
      </c>
    </row>
    <row r="60" spans="1:13" ht="13.15" customHeight="1">
      <c r="A60" s="1381" t="s">
        <v>653</v>
      </c>
      <c r="B60" s="1382"/>
      <c r="C60" s="559"/>
      <c r="D60" s="559">
        <f>'[4]Form 2A'!$D$60</f>
        <v>80.666850000000011</v>
      </c>
      <c r="E60" s="559"/>
      <c r="F60" s="559"/>
      <c r="G60" s="559"/>
      <c r="H60" s="559"/>
      <c r="I60" s="559"/>
    </row>
    <row r="61" spans="1:13">
      <c r="A61" s="1381"/>
      <c r="B61" s="1382"/>
      <c r="C61" s="559"/>
      <c r="D61" s="559"/>
      <c r="E61" s="559"/>
      <c r="F61" s="559"/>
      <c r="G61" s="559"/>
      <c r="H61" s="559"/>
      <c r="I61" s="559" t="s">
        <v>122</v>
      </c>
      <c r="J61" s="136" t="s">
        <v>122</v>
      </c>
      <c r="M61" s="1340" t="s">
        <v>122</v>
      </c>
    </row>
    <row r="62" spans="1:13">
      <c r="A62" s="1381"/>
      <c r="B62" s="1382"/>
      <c r="C62" s="559"/>
      <c r="D62" s="559"/>
      <c r="E62" s="559"/>
      <c r="F62" s="559"/>
      <c r="G62" s="559"/>
      <c r="H62" s="559"/>
      <c r="I62" s="559"/>
    </row>
    <row r="63" spans="1:13" ht="13.15" customHeight="1">
      <c r="A63" s="1381"/>
      <c r="B63" s="1382"/>
      <c r="C63" s="559"/>
      <c r="D63" s="559"/>
      <c r="E63" s="559"/>
      <c r="F63" s="559"/>
      <c r="G63" s="559"/>
      <c r="H63" s="559"/>
      <c r="I63" s="559"/>
    </row>
    <row r="64" spans="1:13" ht="13.15" customHeight="1">
      <c r="A64" s="1381"/>
      <c r="B64" s="1382"/>
      <c r="C64" s="559"/>
      <c r="D64" s="559"/>
      <c r="E64" s="559"/>
      <c r="F64" s="559"/>
      <c r="G64" s="559"/>
      <c r="H64" s="559"/>
      <c r="I64" s="559"/>
    </row>
    <row r="65" spans="1:9">
      <c r="A65" s="1381"/>
      <c r="B65" s="1382"/>
      <c r="C65" s="559"/>
      <c r="D65" s="559"/>
      <c r="E65" s="559"/>
      <c r="F65" s="559"/>
      <c r="G65" s="559"/>
      <c r="H65" s="559"/>
      <c r="I65" s="559"/>
    </row>
    <row r="66" spans="1:9">
      <c r="A66" s="1381"/>
      <c r="B66" s="1382"/>
      <c r="C66" s="559"/>
      <c r="D66" s="559"/>
      <c r="E66" s="559"/>
      <c r="F66" s="559"/>
      <c r="G66" s="559"/>
      <c r="H66" s="559"/>
      <c r="I66" s="559"/>
    </row>
    <row r="67" spans="1:9" ht="13.15" customHeight="1">
      <c r="A67" s="1381"/>
      <c r="B67" s="1382"/>
      <c r="C67" s="559"/>
      <c r="D67" s="559"/>
      <c r="E67" s="559"/>
      <c r="F67" s="559"/>
      <c r="G67" s="559"/>
      <c r="H67" s="559"/>
      <c r="I67" s="559"/>
    </row>
    <row r="68" spans="1:9" ht="13.15" customHeight="1">
      <c r="A68" s="1381"/>
      <c r="B68" s="1382"/>
      <c r="C68" s="559"/>
      <c r="D68" s="559"/>
      <c r="E68" s="559"/>
      <c r="F68" s="559"/>
      <c r="G68" s="559"/>
      <c r="H68" s="559"/>
      <c r="I68" s="559"/>
    </row>
    <row r="69" spans="1:9">
      <c r="A69" s="1381"/>
      <c r="B69" s="1382"/>
      <c r="C69" s="559"/>
      <c r="D69" s="559"/>
      <c r="E69" s="559"/>
      <c r="F69" s="559"/>
      <c r="G69" s="559"/>
      <c r="H69" s="559"/>
      <c r="I69" s="559"/>
    </row>
    <row r="70" spans="1:9">
      <c r="A70" s="1381"/>
      <c r="B70" s="1382"/>
      <c r="C70" s="559"/>
      <c r="D70" s="559"/>
      <c r="E70" s="559"/>
      <c r="F70" s="559"/>
      <c r="G70" s="559"/>
      <c r="H70" s="559"/>
      <c r="I70" s="559"/>
    </row>
    <row r="71" spans="1:9" ht="13.15" customHeight="1">
      <c r="A71" s="1381"/>
      <c r="B71" s="1382"/>
      <c r="C71" s="559"/>
      <c r="D71" s="559"/>
      <c r="E71" s="559"/>
      <c r="F71" s="559"/>
      <c r="G71" s="559"/>
      <c r="H71" s="559"/>
      <c r="I71" s="559"/>
    </row>
    <row r="72" spans="1:9" ht="13.15" customHeight="1">
      <c r="A72" s="1381"/>
      <c r="B72" s="1382"/>
      <c r="C72" s="559"/>
      <c r="D72" s="559"/>
      <c r="E72" s="559"/>
      <c r="F72" s="559"/>
      <c r="G72" s="559"/>
      <c r="H72" s="559"/>
      <c r="I72" s="559"/>
    </row>
    <row r="73" spans="1:9">
      <c r="A73" s="1381"/>
      <c r="B73" s="1382"/>
      <c r="C73" s="559"/>
      <c r="D73" s="559"/>
      <c r="E73" s="559"/>
      <c r="F73" s="559"/>
      <c r="G73" s="559"/>
      <c r="H73" s="559"/>
      <c r="I73" s="559"/>
    </row>
    <row r="74" spans="1:9">
      <c r="A74" s="1381"/>
      <c r="B74" s="1382"/>
      <c r="C74" s="559"/>
      <c r="D74" s="559"/>
      <c r="E74" s="559"/>
      <c r="F74" s="559"/>
      <c r="G74" s="559"/>
      <c r="H74" s="559"/>
      <c r="I74" s="559"/>
    </row>
    <row r="75" spans="1:9" ht="13.15" customHeight="1">
      <c r="A75" s="1381"/>
      <c r="B75" s="1382"/>
      <c r="C75" s="559"/>
      <c r="D75" s="559"/>
      <c r="E75" s="559"/>
      <c r="F75" s="559"/>
      <c r="G75" s="559"/>
      <c r="H75" s="559"/>
      <c r="I75" s="559"/>
    </row>
    <row r="76" spans="1:9" ht="13.15" customHeight="1">
      <c r="A76" s="1381"/>
      <c r="B76" s="1382"/>
      <c r="C76" s="559"/>
      <c r="D76" s="559"/>
      <c r="E76" s="559"/>
      <c r="F76" s="559"/>
      <c r="G76" s="559"/>
      <c r="H76" s="559"/>
      <c r="I76" s="559"/>
    </row>
    <row r="77" spans="1:9">
      <c r="A77" s="1381"/>
      <c r="B77" s="1382"/>
      <c r="C77" s="559"/>
      <c r="D77" s="559"/>
      <c r="E77" s="559"/>
      <c r="F77" s="559"/>
      <c r="G77" s="559"/>
      <c r="H77" s="559"/>
      <c r="I77" s="559"/>
    </row>
    <row r="78" spans="1:9" s="706" customFormat="1" ht="17.25" customHeight="1" thickBot="1">
      <c r="A78" s="1474" t="s">
        <v>281</v>
      </c>
      <c r="B78" s="1475"/>
      <c r="C78" s="475">
        <f>SUM(C58:C77)</f>
        <v>0</v>
      </c>
      <c r="D78" s="475">
        <f>SUM(D58:D77)</f>
        <v>80.666850000000011</v>
      </c>
      <c r="E78" s="571">
        <f t="shared" ref="E78:H78" si="0">SUM(E58:E77)</f>
        <v>0</v>
      </c>
      <c r="F78" s="571">
        <f t="shared" si="0"/>
        <v>2087.98884</v>
      </c>
      <c r="G78" s="571">
        <f t="shared" si="0"/>
        <v>0</v>
      </c>
      <c r="H78" s="571">
        <f t="shared" si="0"/>
        <v>0</v>
      </c>
      <c r="I78" s="571">
        <f>SUM(I58:I77)</f>
        <v>1659.182</v>
      </c>
    </row>
    <row r="79" spans="1:9" ht="12.75" customHeight="1" thickTop="1">
      <c r="B79" s="707"/>
      <c r="C79" s="707"/>
      <c r="D79" s="365"/>
      <c r="E79" s="365"/>
      <c r="F79" s="365"/>
      <c r="G79" s="365"/>
      <c r="H79" s="365"/>
    </row>
    <row r="80" spans="1:9">
      <c r="A80" s="635" t="s">
        <v>7</v>
      </c>
      <c r="C80" s="266"/>
    </row>
    <row r="81" spans="1:9" ht="25.5" customHeight="1">
      <c r="A81" s="1430" t="s">
        <v>209</v>
      </c>
      <c r="B81" s="1430"/>
      <c r="C81" s="1430"/>
      <c r="D81" s="1430"/>
      <c r="E81" s="1430"/>
      <c r="F81" s="1430"/>
      <c r="G81" s="1430"/>
      <c r="H81" s="1430"/>
    </row>
    <row r="82" spans="1:9">
      <c r="A82" s="634"/>
      <c r="B82" s="634"/>
      <c r="C82" s="634"/>
      <c r="D82" s="634"/>
      <c r="E82" s="634"/>
      <c r="F82" s="634"/>
      <c r="G82" s="634"/>
      <c r="H82" s="634"/>
    </row>
    <row r="83" spans="1:9" ht="27.75" customHeight="1">
      <c r="A83" s="1463" t="s">
        <v>353</v>
      </c>
      <c r="B83" s="1463"/>
      <c r="C83" s="1463"/>
      <c r="D83" s="1463"/>
      <c r="E83" s="1463"/>
      <c r="F83" s="1463"/>
      <c r="G83" s="1463"/>
      <c r="H83" s="1463"/>
    </row>
    <row r="84" spans="1:9">
      <c r="A84" s="641"/>
      <c r="B84" s="641"/>
      <c r="C84" s="641"/>
      <c r="D84" s="641"/>
      <c r="E84" s="641"/>
      <c r="F84" s="641"/>
      <c r="G84" s="641"/>
      <c r="H84" s="641"/>
    </row>
    <row r="85" spans="1:9" ht="39.75" customHeight="1">
      <c r="A85" s="1458" t="s">
        <v>406</v>
      </c>
      <c r="B85" s="1458"/>
      <c r="C85" s="1458"/>
      <c r="D85" s="1458"/>
      <c r="E85" s="1458"/>
      <c r="F85" s="1462"/>
      <c r="G85" s="1462"/>
      <c r="H85" s="1462"/>
    </row>
    <row r="86" spans="1:9" ht="22.5" customHeight="1">
      <c r="A86" s="1458"/>
      <c r="B86" s="1459"/>
      <c r="C86" s="1459"/>
      <c r="D86" s="1459"/>
      <c r="E86" s="1459"/>
      <c r="F86" s="1460"/>
      <c r="G86" s="1460"/>
      <c r="H86" s="1460"/>
      <c r="I86" s="1461"/>
    </row>
    <row r="87" spans="1:9" ht="27.75" customHeight="1">
      <c r="A87" s="1430" t="s">
        <v>348</v>
      </c>
      <c r="B87" s="1464"/>
      <c r="C87" s="1464"/>
      <c r="D87" s="1464"/>
      <c r="E87" s="1464"/>
      <c r="F87" s="1464"/>
      <c r="G87" s="1464"/>
      <c r="H87" s="1464"/>
    </row>
    <row r="88" spans="1:9" ht="23.25" customHeight="1">
      <c r="A88" s="60" t="s">
        <v>2599</v>
      </c>
      <c r="B88" s="237"/>
      <c r="C88" s="237"/>
      <c r="D88" s="237"/>
      <c r="E88" s="708"/>
      <c r="F88" s="708"/>
      <c r="G88" s="708"/>
      <c r="H88" s="708"/>
    </row>
    <row r="89" spans="1:9" ht="21.75" customHeight="1">
      <c r="A89" s="33" t="s">
        <v>173</v>
      </c>
      <c r="B89" s="237"/>
      <c r="C89" s="237"/>
      <c r="D89" s="237"/>
      <c r="E89" s="708"/>
      <c r="F89" s="708"/>
      <c r="G89" s="708"/>
      <c r="H89" s="708"/>
    </row>
    <row r="90" spans="1:9" ht="21" customHeight="1">
      <c r="A90" s="33" t="s">
        <v>174</v>
      </c>
      <c r="B90" s="237"/>
      <c r="C90" s="237"/>
      <c r="D90" s="237"/>
      <c r="E90" s="708"/>
      <c r="F90" s="708"/>
      <c r="G90" s="708"/>
      <c r="H90" s="708"/>
    </row>
    <row r="91" spans="1:9" ht="11.25" customHeight="1">
      <c r="B91" s="708"/>
      <c r="C91" s="708"/>
      <c r="D91" s="708"/>
      <c r="E91" s="708"/>
      <c r="F91" s="708"/>
      <c r="G91" s="708"/>
      <c r="H91" s="708"/>
    </row>
    <row r="92" spans="1:9" s="48" customFormat="1" ht="14.25">
      <c r="A92" s="462" t="s">
        <v>264</v>
      </c>
      <c r="B92" s="653"/>
      <c r="C92" s="653"/>
      <c r="D92" s="653"/>
      <c r="E92" s="653"/>
      <c r="F92" s="653"/>
      <c r="G92" s="653"/>
      <c r="H92" s="653"/>
      <c r="I92" s="653"/>
    </row>
    <row r="93" spans="1:9" s="48" customFormat="1">
      <c r="A93" s="640"/>
      <c r="B93" s="640"/>
      <c r="C93" s="640"/>
      <c r="D93" s="640"/>
      <c r="E93" s="640"/>
      <c r="F93" s="640"/>
      <c r="G93" s="640"/>
      <c r="H93" s="640"/>
      <c r="I93" s="640"/>
    </row>
    <row r="94" spans="1:9" s="48" customFormat="1">
      <c r="A94" s="461"/>
      <c r="B94" s="461"/>
      <c r="C94" s="461"/>
      <c r="D94" s="461"/>
      <c r="E94" s="640"/>
      <c r="F94" s="640"/>
      <c r="G94" s="640"/>
      <c r="H94" s="640"/>
      <c r="I94" s="640"/>
    </row>
    <row r="95" spans="1:9" s="48" customFormat="1">
      <c r="A95" s="460"/>
      <c r="B95" s="460"/>
      <c r="C95" s="460"/>
      <c r="D95" s="460"/>
      <c r="E95" s="640"/>
      <c r="F95" s="640"/>
      <c r="G95" s="640"/>
      <c r="H95" s="640"/>
      <c r="I95" s="640"/>
    </row>
    <row r="96" spans="1:9" s="48" customFormat="1">
      <c r="A96" s="461"/>
      <c r="B96" s="461"/>
      <c r="C96" s="461"/>
      <c r="D96" s="461"/>
      <c r="E96" s="640"/>
      <c r="F96" s="640"/>
      <c r="G96" s="640"/>
      <c r="H96" s="640"/>
      <c r="I96" s="640"/>
    </row>
    <row r="97" spans="1:9" s="48" customFormat="1">
      <c r="A97" s="460"/>
      <c r="B97" s="460"/>
      <c r="C97" s="460"/>
      <c r="D97" s="460"/>
      <c r="E97" s="640"/>
      <c r="F97" s="640"/>
      <c r="G97" s="640"/>
      <c r="H97" s="640"/>
      <c r="I97" s="640"/>
    </row>
    <row r="98" spans="1:9" s="48" customFormat="1">
      <c r="A98" s="461"/>
      <c r="B98" s="461"/>
      <c r="C98" s="461"/>
      <c r="D98" s="461"/>
      <c r="E98" s="640"/>
      <c r="F98" s="640"/>
      <c r="G98" s="640"/>
      <c r="H98" s="640"/>
      <c r="I98" s="640"/>
    </row>
    <row r="99" spans="1:9">
      <c r="E99" s="268"/>
      <c r="F99" s="268"/>
      <c r="G99" s="268"/>
      <c r="H99" s="268"/>
    </row>
    <row r="100" spans="1:9">
      <c r="E100" s="268"/>
      <c r="F100" s="268"/>
      <c r="G100" s="268"/>
      <c r="H100" s="268"/>
    </row>
    <row r="101" spans="1:9">
      <c r="A101" s="33" t="s">
        <v>24</v>
      </c>
      <c r="B101" s="33"/>
      <c r="D101" s="240"/>
      <c r="E101" s="709"/>
      <c r="F101" s="709"/>
      <c r="G101" s="268"/>
      <c r="H101" s="268"/>
    </row>
    <row r="102" spans="1:9">
      <c r="A102" s="710" t="s">
        <v>340</v>
      </c>
      <c r="D102" s="240"/>
      <c r="E102" s="709"/>
      <c r="F102" s="709"/>
      <c r="G102" s="268"/>
      <c r="H102" s="268"/>
    </row>
    <row r="103" spans="1:9">
      <c r="D103" s="240"/>
      <c r="E103" s="709"/>
      <c r="F103" s="709"/>
      <c r="G103" s="268"/>
      <c r="H103" s="268"/>
    </row>
    <row r="104" spans="1:9">
      <c r="A104" s="33" t="s">
        <v>33</v>
      </c>
      <c r="B104" s="33"/>
      <c r="E104" s="268"/>
      <c r="F104" s="268"/>
      <c r="G104" s="268"/>
      <c r="H104" s="268"/>
    </row>
    <row r="105" spans="1:9">
      <c r="E105" s="268"/>
      <c r="F105" s="268"/>
      <c r="G105" s="268"/>
      <c r="H105" s="268"/>
    </row>
    <row r="106" spans="1:9">
      <c r="E106" s="268"/>
      <c r="F106" s="268"/>
      <c r="G106" s="268"/>
      <c r="H106" s="268"/>
    </row>
    <row r="107" spans="1:9">
      <c r="A107" s="33" t="s">
        <v>25</v>
      </c>
      <c r="B107" s="33"/>
    </row>
    <row r="108" spans="1:9">
      <c r="A108" s="710" t="s">
        <v>341</v>
      </c>
    </row>
    <row r="109" spans="1:9" s="711" customFormat="1">
      <c r="A109" s="47"/>
      <c r="B109" s="47"/>
      <c r="C109" s="47"/>
      <c r="D109" s="47"/>
    </row>
    <row r="110" spans="1:9" s="711" customFormat="1">
      <c r="A110" s="33" t="s">
        <v>35</v>
      </c>
      <c r="B110" s="33"/>
      <c r="C110" s="48"/>
      <c r="D110" s="48"/>
    </row>
    <row r="111" spans="1:9" s="711" customFormat="1" ht="12">
      <c r="C111" s="712"/>
    </row>
    <row r="112" spans="1:9" s="711" customFormat="1" ht="12">
      <c r="C112" s="712"/>
    </row>
    <row r="113" spans="3:3" s="711" customFormat="1" ht="12">
      <c r="C113" s="712"/>
    </row>
    <row r="114" spans="3:3" s="711" customFormat="1" ht="12">
      <c r="C114" s="712"/>
    </row>
    <row r="115" spans="3:3">
      <c r="C115" s="712"/>
    </row>
    <row r="116" spans="3:3">
      <c r="C116" s="712"/>
    </row>
    <row r="117" spans="3:3">
      <c r="C117" s="712"/>
    </row>
    <row r="118" spans="3:3">
      <c r="C118" s="712"/>
    </row>
  </sheetData>
  <sheetProtection formatCells="0" formatColumns="0" formatRows="0" insertRows="0"/>
  <mergeCells count="60">
    <mergeCell ref="A86:I86"/>
    <mergeCell ref="A85:H85"/>
    <mergeCell ref="A83:H83"/>
    <mergeCell ref="A87:H87"/>
    <mergeCell ref="G18:I20"/>
    <mergeCell ref="G21:I21"/>
    <mergeCell ref="A76:B76"/>
    <mergeCell ref="A44:B44"/>
    <mergeCell ref="A45:B45"/>
    <mergeCell ref="A46:B46"/>
    <mergeCell ref="A74:B74"/>
    <mergeCell ref="A58:B58"/>
    <mergeCell ref="A73:B73"/>
    <mergeCell ref="A75:B75"/>
    <mergeCell ref="A77:B77"/>
    <mergeCell ref="A78:B78"/>
    <mergeCell ref="A51:B51"/>
    <mergeCell ref="E19:E20"/>
    <mergeCell ref="A81:H81"/>
    <mergeCell ref="A55:B57"/>
    <mergeCell ref="A50:B50"/>
    <mergeCell ref="A47:B47"/>
    <mergeCell ref="A54:H54"/>
    <mergeCell ref="A48:B48"/>
    <mergeCell ref="A49:B49"/>
    <mergeCell ref="G22:I24"/>
    <mergeCell ref="G25:I27"/>
    <mergeCell ref="G33:I35"/>
    <mergeCell ref="C55:I55"/>
    <mergeCell ref="G29:I31"/>
    <mergeCell ref="A59:B59"/>
    <mergeCell ref="A60:B60"/>
    <mergeCell ref="A1:H1"/>
    <mergeCell ref="A42:B42"/>
    <mergeCell ref="A43:B43"/>
    <mergeCell ref="A2:H2"/>
    <mergeCell ref="A3:H3"/>
    <mergeCell ref="A8:A9"/>
    <mergeCell ref="B8:B9"/>
    <mergeCell ref="B5:D5"/>
    <mergeCell ref="G36:I36"/>
    <mergeCell ref="G14:I14"/>
    <mergeCell ref="G8:I9"/>
    <mergeCell ref="A39:C39"/>
    <mergeCell ref="G13:I13"/>
    <mergeCell ref="G10:I12"/>
    <mergeCell ref="G15:I17"/>
    <mergeCell ref="G28:I28"/>
    <mergeCell ref="A61:B61"/>
    <mergeCell ref="A62:B62"/>
    <mergeCell ref="A63:B63"/>
    <mergeCell ref="A64:B64"/>
    <mergeCell ref="A65:B65"/>
    <mergeCell ref="A71:B71"/>
    <mergeCell ref="A72:B72"/>
    <mergeCell ref="A66:B66"/>
    <mergeCell ref="A67:B67"/>
    <mergeCell ref="A68:B68"/>
    <mergeCell ref="A69:B69"/>
    <mergeCell ref="A70:B70"/>
  </mergeCells>
  <phoneticPr fontId="0" type="noConversion"/>
  <printOptions horizontalCentered="1"/>
  <pageMargins left="0.3" right="0.3" top="0.3" bottom="0.3" header="0.24" footer="0.24"/>
  <pageSetup paperSize="3" scale="66" orientation="portrait" cellComments="asDisplayed"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ICP!$A:$A</xm:f>
          </x14:formula1>
          <xm:sqref>A58:B77</xm:sqref>
        </x14:dataValidation>
        <x14:dataValidation type="list" allowBlank="1" showInputMessage="1" showErrorMessage="1">
          <x14:formula1>
            <xm:f>ICP!$A$1:$A$59</xm:f>
          </x14:formula1>
          <xm:sqref>B5:D5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P97"/>
  <sheetViews>
    <sheetView showGridLines="0" topLeftCell="A16" zoomScale="85" zoomScaleNormal="85" workbookViewId="0">
      <selection activeCell="A41" sqref="A41:B43"/>
    </sheetView>
  </sheetViews>
  <sheetFormatPr defaultColWidth="9.140625" defaultRowHeight="12.75"/>
  <cols>
    <col min="1" max="1" width="52.140625" style="47" customWidth="1"/>
    <col min="2" max="2" width="13.85546875" style="47" customWidth="1"/>
    <col min="3" max="4" width="18.7109375" style="47" customWidth="1"/>
    <col min="5" max="6" width="14.85546875" style="267" customWidth="1"/>
    <col min="7" max="7" width="15.7109375" style="268" customWidth="1"/>
    <col min="8" max="8" width="15.7109375" style="47" customWidth="1"/>
    <col min="9" max="9" width="16.85546875" style="47" customWidth="1"/>
    <col min="10" max="10" width="14.28515625" style="47" bestFit="1" customWidth="1"/>
    <col min="11" max="11" width="9.140625" style="47"/>
    <col min="12" max="12" width="16.28515625" style="47" customWidth="1"/>
    <col min="13" max="13" width="9.140625" style="47"/>
    <col min="14" max="14" width="13.140625" style="47" bestFit="1" customWidth="1"/>
    <col min="15" max="15" width="9.140625" style="47"/>
    <col min="16" max="16" width="13.140625" style="47" bestFit="1" customWidth="1"/>
    <col min="17" max="16384" width="9.140625" style="47"/>
  </cols>
  <sheetData>
    <row r="1" spans="1:250" ht="15.75">
      <c r="A1" s="1378" t="str">
        <f>'Tab Contents'!A1:C1</f>
        <v>2017-18 PUBLIC ACCOUNTS</v>
      </c>
      <c r="B1" s="1378"/>
      <c r="C1" s="1378"/>
      <c r="D1" s="1378"/>
      <c r="E1" s="1378"/>
      <c r="F1" s="1378"/>
      <c r="G1" s="1378"/>
    </row>
    <row r="2" spans="1:250" ht="15.75">
      <c r="A2" s="1507" t="s">
        <v>149</v>
      </c>
      <c r="B2" s="1507"/>
      <c r="C2" s="1507"/>
      <c r="D2" s="1507"/>
      <c r="E2" s="1507"/>
      <c r="F2" s="1507"/>
      <c r="G2" s="1507"/>
    </row>
    <row r="3" spans="1:250" ht="13.5" thickBot="1">
      <c r="A3" s="1379" t="s">
        <v>17</v>
      </c>
      <c r="B3" s="1379"/>
      <c r="C3" s="1379"/>
      <c r="D3" s="1379"/>
      <c r="E3" s="1379"/>
      <c r="F3" s="1379"/>
      <c r="G3" s="1379"/>
      <c r="H3" s="241"/>
      <c r="I3" s="241"/>
      <c r="J3" s="138"/>
      <c r="K3" s="1476"/>
      <c r="L3" s="1476"/>
      <c r="M3" s="1476"/>
      <c r="N3" s="1476"/>
      <c r="O3" s="1476"/>
      <c r="P3" s="1476"/>
      <c r="Q3" s="1476"/>
      <c r="R3" s="1476"/>
      <c r="S3" s="1476"/>
      <c r="T3" s="1476"/>
      <c r="U3" s="1476"/>
      <c r="V3" s="1476"/>
      <c r="W3" s="1476"/>
      <c r="X3" s="1476"/>
      <c r="Y3" s="1476"/>
      <c r="Z3" s="1476"/>
      <c r="AA3" s="1476"/>
      <c r="AB3" s="1476"/>
      <c r="AC3" s="1476"/>
      <c r="AD3" s="1476"/>
      <c r="AE3" s="1476"/>
      <c r="AF3" s="1476"/>
      <c r="AG3" s="1476"/>
      <c r="AH3" s="1476"/>
      <c r="AI3" s="1476"/>
      <c r="AJ3" s="1476"/>
      <c r="AK3" s="1476"/>
      <c r="AL3" s="1476"/>
      <c r="AM3" s="1476"/>
      <c r="AN3" s="1476"/>
      <c r="AO3" s="1476"/>
      <c r="AP3" s="1476"/>
      <c r="AQ3" s="1476"/>
      <c r="AR3" s="1476"/>
      <c r="AS3" s="1476"/>
      <c r="AT3" s="1476"/>
      <c r="AU3" s="1476"/>
      <c r="AV3" s="1476"/>
      <c r="AW3" s="1476"/>
      <c r="AX3" s="1476"/>
      <c r="AY3" s="1476"/>
      <c r="AZ3" s="1476"/>
      <c r="BA3" s="1476"/>
      <c r="BB3" s="1476"/>
      <c r="BC3" s="1476"/>
      <c r="BD3" s="1476"/>
      <c r="BE3" s="1476"/>
      <c r="BF3" s="1476"/>
      <c r="BG3" s="1476"/>
      <c r="BH3" s="1476"/>
      <c r="BI3" s="1476"/>
      <c r="BJ3" s="1476"/>
      <c r="BK3" s="1476"/>
      <c r="BL3" s="1476"/>
      <c r="BM3" s="1476"/>
      <c r="BN3" s="1476"/>
      <c r="BO3" s="1476"/>
      <c r="BP3" s="1476"/>
      <c r="BQ3" s="1476"/>
      <c r="BR3" s="1476"/>
      <c r="BS3" s="1476"/>
      <c r="BT3" s="1476"/>
      <c r="BU3" s="1476"/>
      <c r="BV3" s="1476"/>
      <c r="BW3" s="1476"/>
      <c r="BX3" s="1476"/>
      <c r="BY3" s="1476"/>
      <c r="BZ3" s="1476"/>
      <c r="CA3" s="1476"/>
      <c r="CB3" s="1476"/>
      <c r="CC3" s="1476"/>
      <c r="CD3" s="1476"/>
      <c r="CE3" s="1476"/>
      <c r="CF3" s="1476"/>
      <c r="CG3" s="1476"/>
      <c r="CH3" s="1476"/>
      <c r="CI3" s="1476"/>
      <c r="CJ3" s="1476"/>
      <c r="CK3" s="1476"/>
      <c r="CL3" s="1476"/>
      <c r="CM3" s="1476"/>
      <c r="CN3" s="1476"/>
      <c r="CO3" s="1476"/>
      <c r="CP3" s="1476"/>
      <c r="CQ3" s="1476"/>
      <c r="CR3" s="1476"/>
      <c r="CS3" s="1476"/>
      <c r="CT3" s="1476"/>
      <c r="CU3" s="1476"/>
      <c r="CV3" s="1476"/>
      <c r="CW3" s="1476"/>
      <c r="CX3" s="1476"/>
      <c r="CY3" s="1476"/>
      <c r="CZ3" s="1476"/>
      <c r="DA3" s="1476"/>
      <c r="DB3" s="1476"/>
      <c r="DC3" s="1476"/>
      <c r="DD3" s="1476"/>
      <c r="DE3" s="1476"/>
      <c r="DF3" s="1476"/>
      <c r="DG3" s="1476"/>
      <c r="DH3" s="1476"/>
      <c r="DI3" s="1476"/>
      <c r="DJ3" s="1476"/>
      <c r="DK3" s="1476"/>
      <c r="DL3" s="1476"/>
      <c r="DM3" s="1476"/>
      <c r="DN3" s="1476"/>
      <c r="DO3" s="1476"/>
      <c r="DP3" s="1476"/>
      <c r="DQ3" s="1476"/>
      <c r="DR3" s="1476"/>
      <c r="DS3" s="1476"/>
      <c r="DT3" s="1476"/>
      <c r="DU3" s="1476"/>
      <c r="DV3" s="1476"/>
      <c r="DW3" s="1476"/>
      <c r="DX3" s="1476"/>
      <c r="DY3" s="1476"/>
      <c r="DZ3" s="1476"/>
      <c r="EA3" s="1476"/>
      <c r="EB3" s="1476"/>
      <c r="EC3" s="1476"/>
      <c r="ED3" s="1476"/>
      <c r="EE3" s="1476"/>
      <c r="EF3" s="1476"/>
      <c r="EG3" s="1476"/>
      <c r="EH3" s="1476"/>
      <c r="EI3" s="1476"/>
      <c r="EJ3" s="1476"/>
      <c r="EK3" s="1476"/>
      <c r="EL3" s="1476"/>
      <c r="EM3" s="1476"/>
      <c r="EN3" s="1476"/>
      <c r="EO3" s="1476"/>
      <c r="EP3" s="1476"/>
      <c r="EQ3" s="1476"/>
      <c r="ER3" s="1476"/>
      <c r="ES3" s="1476"/>
      <c r="ET3" s="1476"/>
      <c r="EU3" s="1476"/>
      <c r="EV3" s="1476"/>
      <c r="EW3" s="1476"/>
      <c r="EX3" s="1476"/>
      <c r="EY3" s="1476"/>
      <c r="EZ3" s="1476"/>
      <c r="FA3" s="1476"/>
      <c r="FB3" s="1476"/>
      <c r="FC3" s="1476"/>
      <c r="FD3" s="1476"/>
      <c r="FE3" s="1476"/>
      <c r="FF3" s="1476"/>
      <c r="FG3" s="1476"/>
      <c r="FH3" s="1476"/>
      <c r="FI3" s="1476"/>
      <c r="FJ3" s="1476"/>
      <c r="FK3" s="1476"/>
      <c r="FL3" s="1476"/>
      <c r="FM3" s="1476"/>
      <c r="FN3" s="1476"/>
      <c r="FO3" s="1476"/>
      <c r="FP3" s="1476"/>
      <c r="FQ3" s="1476"/>
      <c r="FR3" s="1476"/>
      <c r="FS3" s="1476"/>
      <c r="FT3" s="1476"/>
      <c r="FU3" s="1476"/>
      <c r="FV3" s="1476"/>
      <c r="FW3" s="1476"/>
      <c r="FX3" s="1476"/>
      <c r="FY3" s="1476"/>
      <c r="FZ3" s="1476"/>
      <c r="GA3" s="1476"/>
      <c r="GB3" s="1476"/>
      <c r="GC3" s="1476"/>
      <c r="GD3" s="1476"/>
      <c r="GE3" s="1476"/>
      <c r="GF3" s="1476"/>
      <c r="GG3" s="1476"/>
      <c r="GH3" s="1476"/>
      <c r="GI3" s="1476"/>
      <c r="GJ3" s="1476"/>
      <c r="GK3" s="1476"/>
      <c r="GL3" s="1476"/>
      <c r="GM3" s="1476"/>
      <c r="GN3" s="1476"/>
      <c r="GO3" s="1476"/>
      <c r="GP3" s="1476"/>
      <c r="GQ3" s="1476"/>
      <c r="GR3" s="1476"/>
      <c r="GS3" s="1476"/>
      <c r="GT3" s="1476"/>
      <c r="GU3" s="1476"/>
      <c r="GV3" s="1476"/>
      <c r="GW3" s="1476"/>
      <c r="GX3" s="1476"/>
      <c r="GY3" s="1476"/>
      <c r="GZ3" s="1476"/>
      <c r="HA3" s="1476"/>
      <c r="HB3" s="1476"/>
      <c r="HC3" s="1476"/>
      <c r="HD3" s="1476"/>
      <c r="HE3" s="1476"/>
      <c r="HF3" s="1476"/>
      <c r="HG3" s="1476"/>
      <c r="HH3" s="1476"/>
      <c r="HI3" s="1476"/>
      <c r="HJ3" s="1476"/>
      <c r="HK3" s="1476"/>
      <c r="HL3" s="1476"/>
      <c r="HM3" s="1476"/>
      <c r="HN3" s="1476"/>
      <c r="HO3" s="1476"/>
      <c r="HP3" s="1476"/>
      <c r="HQ3" s="1476"/>
      <c r="HR3" s="1476"/>
      <c r="HS3" s="1476"/>
      <c r="HT3" s="1476"/>
      <c r="HU3" s="1476"/>
      <c r="HV3" s="1476"/>
      <c r="HW3" s="1476"/>
      <c r="HX3" s="1476"/>
      <c r="HY3" s="1476"/>
      <c r="HZ3" s="1476"/>
      <c r="IA3" s="1476"/>
      <c r="IB3" s="1476"/>
      <c r="IC3" s="1476"/>
      <c r="ID3" s="1476"/>
      <c r="IE3" s="1476"/>
      <c r="IF3" s="1476"/>
      <c r="IG3" s="1476"/>
      <c r="IH3" s="1476"/>
      <c r="II3" s="1476"/>
      <c r="IJ3" s="1476"/>
      <c r="IK3" s="1476"/>
      <c r="IL3" s="1476"/>
      <c r="IM3" s="1476"/>
      <c r="IN3" s="1476"/>
      <c r="IO3" s="1476"/>
      <c r="IP3" s="1476"/>
    </row>
    <row r="4" spans="1:250" ht="13.5" thickBot="1">
      <c r="A4" s="1476"/>
      <c r="B4" s="1476"/>
      <c r="C4" s="1476"/>
      <c r="D4" s="643"/>
      <c r="E4" s="138"/>
      <c r="F4" s="138"/>
      <c r="G4" s="138"/>
      <c r="H4" s="138"/>
      <c r="I4" s="138"/>
      <c r="J4" s="138"/>
      <c r="K4" s="1476"/>
      <c r="L4" s="1476"/>
      <c r="M4" s="1476"/>
      <c r="N4" s="1476"/>
      <c r="O4" s="1476"/>
      <c r="P4" s="1476"/>
      <c r="Q4" s="1476"/>
      <c r="R4" s="1476"/>
      <c r="S4" s="1476"/>
      <c r="T4" s="1476"/>
      <c r="U4" s="1476"/>
      <c r="V4" s="1476"/>
      <c r="W4" s="1476"/>
      <c r="X4" s="1476"/>
      <c r="Y4" s="1476"/>
      <c r="Z4" s="1476"/>
      <c r="AA4" s="1476"/>
      <c r="AB4" s="1476"/>
      <c r="AC4" s="1476"/>
      <c r="AD4" s="1476"/>
      <c r="AE4" s="1476"/>
      <c r="AF4" s="1476"/>
      <c r="AG4" s="1476"/>
      <c r="AH4" s="1476"/>
      <c r="AI4" s="1476"/>
      <c r="AJ4" s="1476"/>
      <c r="AK4" s="1476"/>
      <c r="AL4" s="1476"/>
      <c r="AM4" s="1476"/>
      <c r="AN4" s="1476"/>
      <c r="AO4" s="1476"/>
      <c r="AP4" s="1476"/>
      <c r="AQ4" s="1476"/>
      <c r="AR4" s="1476"/>
      <c r="AS4" s="1476"/>
      <c r="AT4" s="1476"/>
      <c r="AU4" s="1476"/>
      <c r="AV4" s="1476"/>
      <c r="AW4" s="1476"/>
      <c r="AX4" s="1476"/>
      <c r="AY4" s="1476"/>
      <c r="AZ4" s="1476"/>
      <c r="BA4" s="1476"/>
      <c r="BB4" s="1476"/>
      <c r="BC4" s="1476"/>
      <c r="BD4" s="1476"/>
      <c r="BE4" s="1476"/>
      <c r="BF4" s="1476"/>
      <c r="BG4" s="1476"/>
      <c r="BH4" s="1476"/>
      <c r="BI4" s="1476"/>
      <c r="BJ4" s="1476"/>
      <c r="BK4" s="1476"/>
      <c r="BL4" s="1476"/>
      <c r="BM4" s="1476"/>
      <c r="BN4" s="1476"/>
      <c r="BO4" s="1476"/>
      <c r="BP4" s="1476"/>
      <c r="BQ4" s="1476"/>
      <c r="BR4" s="1476"/>
      <c r="BS4" s="1476"/>
      <c r="BT4" s="1476"/>
      <c r="BU4" s="1476"/>
      <c r="BV4" s="1476"/>
      <c r="BW4" s="1476"/>
      <c r="BX4" s="1476"/>
      <c r="BY4" s="1476"/>
      <c r="BZ4" s="1476"/>
      <c r="CA4" s="1476"/>
      <c r="CB4" s="1476"/>
      <c r="CC4" s="1476"/>
      <c r="CD4" s="1476"/>
      <c r="CE4" s="1476"/>
      <c r="CF4" s="1476"/>
      <c r="CG4" s="1476"/>
      <c r="CH4" s="1476"/>
      <c r="CI4" s="1476"/>
      <c r="CJ4" s="1476"/>
      <c r="CK4" s="1476"/>
      <c r="CL4" s="1476"/>
      <c r="CM4" s="1476"/>
      <c r="CN4" s="1476"/>
      <c r="CO4" s="1476"/>
      <c r="CP4" s="1476"/>
      <c r="CQ4" s="1476"/>
      <c r="CR4" s="1476"/>
      <c r="CS4" s="1476"/>
      <c r="CT4" s="1476"/>
      <c r="CU4" s="1476"/>
      <c r="CV4" s="1476"/>
      <c r="CW4" s="1476"/>
      <c r="CX4" s="1476"/>
      <c r="CY4" s="1476"/>
      <c r="CZ4" s="1476"/>
      <c r="DA4" s="1476"/>
      <c r="DB4" s="1476"/>
      <c r="DC4" s="1476"/>
      <c r="DD4" s="1476"/>
      <c r="DE4" s="1476"/>
      <c r="DF4" s="1476"/>
      <c r="DG4" s="1476"/>
      <c r="DH4" s="1476"/>
      <c r="DI4" s="1476"/>
      <c r="DJ4" s="1476"/>
      <c r="DK4" s="1476"/>
      <c r="DL4" s="1476"/>
      <c r="DM4" s="1476"/>
      <c r="DN4" s="1476"/>
      <c r="DO4" s="1476"/>
      <c r="DP4" s="1476"/>
      <c r="DQ4" s="1476"/>
      <c r="DR4" s="1476"/>
      <c r="DS4" s="1476"/>
      <c r="DT4" s="1476"/>
      <c r="DU4" s="1476"/>
      <c r="DV4" s="1476"/>
      <c r="DW4" s="1476"/>
      <c r="DX4" s="1476"/>
      <c r="DY4" s="1476"/>
      <c r="DZ4" s="1476"/>
      <c r="EA4" s="1476"/>
      <c r="EB4" s="1476"/>
      <c r="EC4" s="1476"/>
      <c r="ED4" s="1476"/>
      <c r="EE4" s="1476"/>
      <c r="EF4" s="1476"/>
      <c r="EG4" s="1476"/>
      <c r="EH4" s="1476"/>
      <c r="EI4" s="1476"/>
      <c r="EJ4" s="1476"/>
      <c r="EK4" s="1476"/>
      <c r="EL4" s="1476"/>
      <c r="EM4" s="1476"/>
      <c r="EN4" s="1476"/>
      <c r="EO4" s="1476"/>
      <c r="EP4" s="1476"/>
      <c r="EQ4" s="1476"/>
      <c r="ER4" s="1476"/>
      <c r="ES4" s="1476"/>
      <c r="ET4" s="1476"/>
      <c r="EU4" s="1476"/>
      <c r="EV4" s="1476"/>
      <c r="EW4" s="1476"/>
      <c r="EX4" s="1476"/>
      <c r="EY4" s="1476"/>
      <c r="EZ4" s="1476"/>
      <c r="FA4" s="1476"/>
      <c r="FB4" s="1476"/>
      <c r="FC4" s="1476"/>
      <c r="FD4" s="1476"/>
      <c r="FE4" s="1476"/>
      <c r="FF4" s="1476"/>
      <c r="FG4" s="1476"/>
      <c r="FH4" s="1476"/>
      <c r="FI4" s="1476"/>
      <c r="FJ4" s="1476"/>
      <c r="FK4" s="1476"/>
      <c r="FL4" s="1476"/>
      <c r="FM4" s="1476"/>
      <c r="FN4" s="1476"/>
      <c r="FO4" s="1476"/>
      <c r="FP4" s="1476"/>
      <c r="FQ4" s="1476"/>
      <c r="FR4" s="1476"/>
      <c r="FS4" s="1476"/>
      <c r="FT4" s="1476"/>
      <c r="FU4" s="1476"/>
      <c r="FV4" s="1476"/>
      <c r="FW4" s="1476"/>
      <c r="FX4" s="1476"/>
      <c r="FY4" s="1476"/>
      <c r="FZ4" s="1476"/>
      <c r="GA4" s="1476"/>
      <c r="GB4" s="1476"/>
      <c r="GC4" s="1476"/>
      <c r="GD4" s="1476"/>
      <c r="GE4" s="1476"/>
      <c r="GF4" s="1476"/>
      <c r="GG4" s="1476"/>
      <c r="GH4" s="1476"/>
      <c r="GI4" s="1476"/>
      <c r="GJ4" s="1476"/>
      <c r="GK4" s="1476"/>
      <c r="GL4" s="1476"/>
      <c r="GM4" s="1476"/>
      <c r="GN4" s="1476"/>
      <c r="GO4" s="1476"/>
      <c r="GP4" s="1476"/>
      <c r="GQ4" s="1476"/>
      <c r="GR4" s="1476"/>
      <c r="GS4" s="1476"/>
      <c r="GT4" s="1476"/>
      <c r="GU4" s="1476"/>
      <c r="GV4" s="1476"/>
      <c r="GW4" s="1476"/>
      <c r="GX4" s="1476"/>
      <c r="GY4" s="1476"/>
      <c r="GZ4" s="1476"/>
      <c r="HA4" s="1476"/>
      <c r="HB4" s="1476"/>
      <c r="HC4" s="1476"/>
      <c r="HD4" s="1476"/>
      <c r="HE4" s="1476"/>
      <c r="HF4" s="1476"/>
      <c r="HG4" s="1476"/>
      <c r="HH4" s="1476"/>
      <c r="HI4" s="1476"/>
      <c r="HJ4" s="1476"/>
      <c r="HK4" s="1476"/>
      <c r="HL4" s="1476"/>
      <c r="HM4" s="1476"/>
      <c r="HN4" s="1476"/>
      <c r="HO4" s="1476"/>
      <c r="HP4" s="1476"/>
      <c r="HQ4" s="1476"/>
      <c r="HR4" s="1476"/>
      <c r="HS4" s="1476"/>
      <c r="HT4" s="1476"/>
      <c r="HU4" s="1476"/>
      <c r="HV4" s="1476"/>
      <c r="HW4" s="1476"/>
      <c r="HX4" s="1476"/>
      <c r="HY4" s="1476"/>
      <c r="HZ4" s="1476"/>
      <c r="IA4" s="1476"/>
      <c r="IB4" s="1476"/>
      <c r="IC4" s="1476"/>
      <c r="ID4" s="1476"/>
      <c r="IE4" s="1476"/>
      <c r="IF4" s="1476"/>
      <c r="IG4" s="1476"/>
      <c r="IH4" s="1476"/>
      <c r="II4" s="1476"/>
      <c r="IJ4" s="1476"/>
      <c r="IK4" s="1476"/>
      <c r="IL4" s="1476"/>
      <c r="IM4" s="1476"/>
      <c r="IN4" s="1476"/>
      <c r="IO4" s="1476"/>
      <c r="IP4" s="1476"/>
    </row>
    <row r="5" spans="1:250" ht="16.5" customHeight="1" thickBot="1">
      <c r="A5" s="239" t="str">
        <f>'Form 2A'!A5:D5</f>
        <v>OTHER GOVERNMENT ORGANIZATION NAME:</v>
      </c>
      <c r="B5" s="1532">
        <f>'Form 2A'!B5:D5</f>
        <v>0</v>
      </c>
      <c r="C5" s="1533"/>
      <c r="D5" s="1534"/>
      <c r="G5" s="238"/>
    </row>
    <row r="6" spans="1:250">
      <c r="A6" s="240"/>
      <c r="B6" s="240"/>
    </row>
    <row r="7" spans="1:250" ht="13.5" thickBot="1">
      <c r="A7" s="240" t="s">
        <v>121</v>
      </c>
      <c r="B7" s="240"/>
    </row>
    <row r="8" spans="1:250" ht="12.75" customHeight="1">
      <c r="A8" s="269"/>
      <c r="B8" s="1389" t="s">
        <v>77</v>
      </c>
      <c r="C8" s="242" t="s">
        <v>13</v>
      </c>
      <c r="D8" s="270" t="s">
        <v>13</v>
      </c>
      <c r="E8" s="242" t="s">
        <v>13</v>
      </c>
      <c r="F8" s="242" t="s">
        <v>207</v>
      </c>
      <c r="G8" s="1526" t="s">
        <v>336</v>
      </c>
      <c r="H8" s="1527"/>
      <c r="I8" s="1528"/>
    </row>
    <row r="9" spans="1:250" ht="57.75" customHeight="1">
      <c r="A9" s="633" t="s">
        <v>74</v>
      </c>
      <c r="B9" s="1390"/>
      <c r="C9" s="768" t="str">
        <f>'Form 2A'!C9</f>
        <v>Fiscal Year Ended March 31, 2018</v>
      </c>
      <c r="D9" s="768" t="str">
        <f>'Form 2A'!D9</f>
        <v xml:space="preserve">Fiscal Year Ended March 31, 2017  ($000's) </v>
      </c>
      <c r="E9" s="244" t="s">
        <v>166</v>
      </c>
      <c r="F9" s="245" t="s">
        <v>166</v>
      </c>
      <c r="G9" s="1529"/>
      <c r="H9" s="1530"/>
      <c r="I9" s="1531"/>
    </row>
    <row r="10" spans="1:250" ht="15" customHeight="1">
      <c r="A10" s="272" t="s">
        <v>216</v>
      </c>
      <c r="B10" s="480" t="s">
        <v>140</v>
      </c>
      <c r="C10" s="1284"/>
      <c r="D10" s="844"/>
      <c r="E10" s="81">
        <f>C10-D10</f>
        <v>0</v>
      </c>
      <c r="F10" s="589" t="e">
        <f>E10/D10</f>
        <v>#DIV/0!</v>
      </c>
      <c r="G10" s="1535"/>
      <c r="H10" s="1536"/>
      <c r="I10" s="1537"/>
    </row>
    <row r="11" spans="1:250" ht="15" customHeight="1">
      <c r="A11" s="248" t="s">
        <v>15</v>
      </c>
      <c r="B11" s="481"/>
      <c r="C11" s="630"/>
      <c r="D11" s="445"/>
      <c r="E11" s="81">
        <f>C11-D11</f>
        <v>0</v>
      </c>
      <c r="F11" s="589" t="e">
        <f>E11/D11</f>
        <v>#DIV/0!</v>
      </c>
      <c r="G11" s="1538"/>
      <c r="H11" s="1539"/>
      <c r="I11" s="1540"/>
    </row>
    <row r="12" spans="1:250" ht="15" customHeight="1">
      <c r="A12" s="248" t="s">
        <v>8</v>
      </c>
      <c r="B12" s="481"/>
      <c r="C12" s="75">
        <v>209953.68933000002</v>
      </c>
      <c r="D12" s="445">
        <v>210999.3537399999</v>
      </c>
      <c r="E12" s="81">
        <f>C12-D12</f>
        <v>-1045.6644099998812</v>
      </c>
      <c r="F12" s="589">
        <f>E12/D12</f>
        <v>-4.9557706763802799E-3</v>
      </c>
      <c r="G12" s="1538"/>
      <c r="H12" s="1539"/>
      <c r="I12" s="1540"/>
    </row>
    <row r="13" spans="1:250" ht="15" customHeight="1">
      <c r="A13" s="248" t="s">
        <v>14</v>
      </c>
      <c r="B13" s="481"/>
      <c r="C13" s="111"/>
      <c r="D13" s="845"/>
      <c r="E13" s="81">
        <f>(C14+C15)-(D14+D15)</f>
        <v>0</v>
      </c>
      <c r="F13" s="590" t="e">
        <f>E13/(D14+D15)</f>
        <v>#DIV/0!</v>
      </c>
      <c r="G13" s="1508"/>
      <c r="H13" s="1509"/>
      <c r="I13" s="1510"/>
    </row>
    <row r="14" spans="1:250" ht="15" customHeight="1">
      <c r="A14" s="249" t="s">
        <v>272</v>
      </c>
      <c r="B14" s="481"/>
      <c r="C14" s="630"/>
      <c r="D14" s="445"/>
      <c r="E14" s="275"/>
      <c r="F14" s="591"/>
      <c r="G14" s="1511"/>
      <c r="H14" s="1512"/>
      <c r="I14" s="1513"/>
    </row>
    <row r="15" spans="1:250" ht="15" customHeight="1">
      <c r="A15" s="247" t="s">
        <v>132</v>
      </c>
      <c r="B15" s="481" t="s">
        <v>143</v>
      </c>
      <c r="C15" s="1285">
        <v>0</v>
      </c>
      <c r="D15" s="445"/>
      <c r="E15" s="276"/>
      <c r="F15" s="592"/>
      <c r="G15" s="1514"/>
      <c r="H15" s="1515"/>
      <c r="I15" s="1516"/>
    </row>
    <row r="16" spans="1:250" ht="15" customHeight="1">
      <c r="A16" s="248" t="s">
        <v>9</v>
      </c>
      <c r="B16" s="481"/>
      <c r="C16" s="75">
        <v>3651.2893699999995</v>
      </c>
      <c r="D16" s="445">
        <v>3996.2004599999996</v>
      </c>
      <c r="E16" s="81">
        <f>C16-D16</f>
        <v>-344.91109000000006</v>
      </c>
      <c r="F16" s="589">
        <f>E16/D16</f>
        <v>-8.6309756843379201E-2</v>
      </c>
      <c r="G16" s="1538"/>
      <c r="H16" s="1539"/>
      <c r="I16" s="1540"/>
    </row>
    <row r="17" spans="1:18" ht="15" customHeight="1">
      <c r="A17" s="248" t="s">
        <v>10</v>
      </c>
      <c r="B17" s="481"/>
      <c r="C17" s="111"/>
      <c r="D17" s="845"/>
      <c r="E17" s="81">
        <f>C18+C19-D18-D19</f>
        <v>0</v>
      </c>
      <c r="F17" s="590" t="e">
        <f>E17/(D18+D19)</f>
        <v>#DIV/0!</v>
      </c>
      <c r="G17" s="1517"/>
      <c r="H17" s="1518"/>
      <c r="I17" s="1519"/>
    </row>
    <row r="18" spans="1:18" ht="15" customHeight="1">
      <c r="A18" s="249" t="s">
        <v>272</v>
      </c>
      <c r="B18" s="481"/>
      <c r="C18" s="445"/>
      <c r="D18" s="445"/>
      <c r="E18" s="275"/>
      <c r="F18" s="591"/>
      <c r="G18" s="1520"/>
      <c r="H18" s="1521"/>
      <c r="I18" s="1522"/>
    </row>
    <row r="19" spans="1:18" ht="15" customHeight="1">
      <c r="A19" s="247" t="s">
        <v>132</v>
      </c>
      <c r="B19" s="481" t="s">
        <v>178</v>
      </c>
      <c r="C19" s="1285">
        <v>0</v>
      </c>
      <c r="D19" s="445"/>
      <c r="E19" s="276"/>
      <c r="F19" s="592"/>
      <c r="G19" s="1523"/>
      <c r="H19" s="1524"/>
      <c r="I19" s="1525"/>
      <c r="L19" s="1299"/>
      <c r="M19" s="1299"/>
    </row>
    <row r="20" spans="1:18" ht="15" customHeight="1">
      <c r="A20" s="248" t="s">
        <v>34</v>
      </c>
      <c r="B20" s="481"/>
      <c r="C20" s="111"/>
      <c r="D20" s="845"/>
      <c r="E20" s="81">
        <f>(C21+C22)-(D21+D22)</f>
        <v>1944.9508399999986</v>
      </c>
      <c r="F20" s="590">
        <f>E20/(D21+D22)</f>
        <v>0.42384544578760924</v>
      </c>
      <c r="G20" s="1494" t="s">
        <v>2600</v>
      </c>
      <c r="H20" s="1495"/>
      <c r="I20" s="1496"/>
      <c r="L20" s="1269"/>
      <c r="N20" s="1269"/>
      <c r="P20" s="1270"/>
      <c r="R20" s="136"/>
    </row>
    <row r="21" spans="1:18" ht="15" customHeight="1">
      <c r="A21" s="249" t="s">
        <v>272</v>
      </c>
      <c r="B21" s="481"/>
      <c r="C21" s="630">
        <v>6533.7717399999992</v>
      </c>
      <c r="D21" s="445">
        <v>4588.8209000000006</v>
      </c>
      <c r="E21" s="275"/>
      <c r="F21" s="591"/>
      <c r="G21" s="1497"/>
      <c r="H21" s="1498"/>
      <c r="I21" s="1499"/>
      <c r="P21" s="1270"/>
    </row>
    <row r="22" spans="1:18" ht="18" customHeight="1">
      <c r="A22" s="247" t="s">
        <v>132</v>
      </c>
      <c r="B22" s="481" t="s">
        <v>141</v>
      </c>
      <c r="C22" s="1286">
        <v>0</v>
      </c>
      <c r="D22" s="445"/>
      <c r="E22" s="276"/>
      <c r="F22" s="592"/>
      <c r="G22" s="1500"/>
      <c r="H22" s="1501"/>
      <c r="I22" s="1502"/>
      <c r="L22" s="1269"/>
      <c r="M22" s="1269"/>
      <c r="N22" s="1269"/>
      <c r="P22" s="1270"/>
      <c r="R22" s="136"/>
    </row>
    <row r="23" spans="1:18" ht="17.25" customHeight="1">
      <c r="A23" s="248" t="s">
        <v>71</v>
      </c>
      <c r="B23" s="481"/>
      <c r="C23" s="111"/>
      <c r="D23" s="845"/>
      <c r="E23" s="81">
        <f>(C24+C25)-(D24+D25)</f>
        <v>0</v>
      </c>
      <c r="F23" s="590" t="e">
        <f>E23/(D24+D25)</f>
        <v>#DIV/0!</v>
      </c>
      <c r="G23" s="1485"/>
      <c r="H23" s="1486"/>
      <c r="I23" s="1487"/>
    </row>
    <row r="24" spans="1:18" ht="17.25" customHeight="1">
      <c r="A24" s="249" t="s">
        <v>272</v>
      </c>
      <c r="B24" s="481"/>
      <c r="C24" s="75"/>
      <c r="D24" s="445"/>
      <c r="E24" s="275"/>
      <c r="F24" s="591"/>
      <c r="G24" s="1488"/>
      <c r="H24" s="1489"/>
      <c r="I24" s="1490"/>
    </row>
    <row r="25" spans="1:18" ht="18.75" customHeight="1">
      <c r="A25" s="247" t="s">
        <v>132</v>
      </c>
      <c r="B25" s="481" t="s">
        <v>142</v>
      </c>
      <c r="C25" s="1286">
        <v>0</v>
      </c>
      <c r="D25" s="445"/>
      <c r="E25" s="276"/>
      <c r="F25" s="592"/>
      <c r="G25" s="1491"/>
      <c r="H25" s="1492"/>
      <c r="I25" s="1493"/>
    </row>
    <row r="26" spans="1:18" ht="21" customHeight="1">
      <c r="A26" s="248" t="s">
        <v>112</v>
      </c>
      <c r="B26" s="481"/>
      <c r="C26" s="111"/>
      <c r="D26" s="845"/>
      <c r="E26" s="81">
        <f>(C27+C28)-(D27+D28)</f>
        <v>0</v>
      </c>
      <c r="F26" s="590" t="e">
        <f>E26/(D27+D28)</f>
        <v>#DIV/0!</v>
      </c>
      <c r="G26" s="1485"/>
      <c r="H26" s="1486"/>
      <c r="I26" s="1487"/>
    </row>
    <row r="27" spans="1:18" ht="18" customHeight="1">
      <c r="A27" s="249" t="s">
        <v>272</v>
      </c>
      <c r="B27" s="481"/>
      <c r="C27" s="630"/>
      <c r="D27" s="445"/>
      <c r="E27" s="275"/>
      <c r="F27" s="591"/>
      <c r="G27" s="1488"/>
      <c r="H27" s="1489"/>
      <c r="I27" s="1490"/>
    </row>
    <row r="28" spans="1:18" ht="18.75" customHeight="1">
      <c r="A28" s="247" t="s">
        <v>132</v>
      </c>
      <c r="B28" s="481" t="s">
        <v>60</v>
      </c>
      <c r="C28" s="1286">
        <v>0</v>
      </c>
      <c r="D28" s="445"/>
      <c r="E28" s="276"/>
      <c r="F28" s="592"/>
      <c r="G28" s="1491"/>
      <c r="H28" s="1492"/>
      <c r="I28" s="1493"/>
    </row>
    <row r="29" spans="1:18" ht="18" customHeight="1">
      <c r="A29" s="250" t="s">
        <v>218</v>
      </c>
      <c r="B29" s="482"/>
      <c r="C29" s="111"/>
      <c r="D29" s="845"/>
      <c r="E29" s="81">
        <f>(C30+C31)-(D30+D31)</f>
        <v>0</v>
      </c>
      <c r="F29" s="590" t="e">
        <f>E29/(D30+D31)</f>
        <v>#DIV/0!</v>
      </c>
      <c r="G29" s="1485"/>
      <c r="H29" s="1486"/>
      <c r="I29" s="1487"/>
    </row>
    <row r="30" spans="1:18" ht="17.25" customHeight="1">
      <c r="A30" s="249" t="s">
        <v>272</v>
      </c>
      <c r="B30" s="481"/>
      <c r="C30" s="630"/>
      <c r="D30" s="445"/>
      <c r="E30" s="275"/>
      <c r="F30" s="591"/>
      <c r="G30" s="1488"/>
      <c r="H30" s="1489"/>
      <c r="I30" s="1490"/>
    </row>
    <row r="31" spans="1:18" ht="22.5" customHeight="1">
      <c r="A31" s="247" t="s">
        <v>132</v>
      </c>
      <c r="B31" s="481" t="s">
        <v>60</v>
      </c>
      <c r="C31" s="1286">
        <v>0</v>
      </c>
      <c r="D31" s="445"/>
      <c r="E31" s="276"/>
      <c r="F31" s="592"/>
      <c r="G31" s="1491"/>
      <c r="H31" s="1492"/>
      <c r="I31" s="1493"/>
    </row>
    <row r="32" spans="1:18" ht="26.25" customHeight="1">
      <c r="A32" s="251" t="s">
        <v>1183</v>
      </c>
      <c r="B32" s="481" t="s">
        <v>58</v>
      </c>
      <c r="C32" s="1286">
        <v>0</v>
      </c>
      <c r="D32" s="445"/>
      <c r="E32" s="275"/>
      <c r="F32" s="591"/>
      <c r="G32" s="891"/>
      <c r="H32" s="892"/>
      <c r="I32" s="893"/>
    </row>
    <row r="33" spans="1:19" ht="15" customHeight="1">
      <c r="A33" s="250" t="s">
        <v>73</v>
      </c>
      <c r="B33" s="481"/>
      <c r="C33" s="111"/>
      <c r="D33" s="845"/>
      <c r="E33" s="81">
        <f>(C34+C35)-(D34+D35)</f>
        <v>28470.008320000004</v>
      </c>
      <c r="F33" s="590">
        <f>E33/(D34+D35)</f>
        <v>47.396212845591883</v>
      </c>
      <c r="G33" s="1408" t="s">
        <v>2610</v>
      </c>
      <c r="H33" s="1477"/>
      <c r="I33" s="1478"/>
    </row>
    <row r="34" spans="1:19" ht="15" customHeight="1">
      <c r="A34" s="252" t="s">
        <v>272</v>
      </c>
      <c r="B34" s="482"/>
      <c r="C34" s="75">
        <v>123.4</v>
      </c>
      <c r="D34" s="445">
        <v>600.68107999999995</v>
      </c>
      <c r="E34" s="275"/>
      <c r="F34" s="591"/>
      <c r="G34" s="1479"/>
      <c r="H34" s="1480"/>
      <c r="I34" s="1481"/>
    </row>
    <row r="35" spans="1:19" ht="15" customHeight="1" thickBot="1">
      <c r="A35" s="253" t="s">
        <v>132</v>
      </c>
      <c r="B35" s="481" t="s">
        <v>177</v>
      </c>
      <c r="C35" s="1287">
        <v>28947.289400000001</v>
      </c>
      <c r="D35" s="846">
        <v>0</v>
      </c>
      <c r="E35" s="277"/>
      <c r="F35" s="593"/>
      <c r="G35" s="1482"/>
      <c r="H35" s="1483"/>
      <c r="I35" s="1484"/>
    </row>
    <row r="36" spans="1:19" s="240" customFormat="1" ht="18.75" customHeight="1" thickTop="1" thickBot="1">
      <c r="A36" s="254" t="s">
        <v>217</v>
      </c>
      <c r="B36" s="274"/>
      <c r="C36" s="76">
        <f>SUM(C10:C35)</f>
        <v>249209.43984000004</v>
      </c>
      <c r="D36" s="184">
        <f>SUM(D10:D35)</f>
        <v>220185.0561799999</v>
      </c>
      <c r="E36" s="184">
        <f>C36-D36</f>
        <v>29024.383660000138</v>
      </c>
      <c r="F36" s="594">
        <f>E36/D36</f>
        <v>0.13181813590597577</v>
      </c>
      <c r="G36" s="1504"/>
      <c r="H36" s="1505"/>
      <c r="I36" s="1506"/>
    </row>
    <row r="37" spans="1:19">
      <c r="C37" s="1268" t="s">
        <v>122</v>
      </c>
      <c r="F37" s="713"/>
    </row>
    <row r="40" spans="1:19">
      <c r="A40" s="1503" t="s">
        <v>145</v>
      </c>
      <c r="B40" s="1503"/>
      <c r="C40" s="1503"/>
      <c r="D40" s="1503"/>
      <c r="E40" s="1503"/>
      <c r="F40" s="1503"/>
      <c r="G40" s="1503"/>
    </row>
    <row r="41" spans="1:19" ht="18.75" customHeight="1">
      <c r="A41" s="1431" t="s">
        <v>154</v>
      </c>
      <c r="B41" s="1432"/>
      <c r="C41" s="1455" t="str">
        <f>'Form 2A'!C55:H55</f>
        <v xml:space="preserve">Fiscal Year Ended March 31, 2018  ($000's) </v>
      </c>
      <c r="D41" s="1456"/>
      <c r="E41" s="1456"/>
      <c r="F41" s="1456"/>
      <c r="G41" s="1456"/>
      <c r="H41" s="1457"/>
      <c r="I41" s="714"/>
      <c r="J41" s="786"/>
      <c r="K41" s="786"/>
      <c r="L41" s="786"/>
      <c r="M41" s="786"/>
      <c r="N41" s="786"/>
      <c r="O41" s="786"/>
      <c r="P41" s="786"/>
      <c r="Q41" s="786"/>
      <c r="R41" s="786"/>
      <c r="S41" s="786"/>
    </row>
    <row r="42" spans="1:19" ht="12.75" customHeight="1">
      <c r="A42" s="1433"/>
      <c r="B42" s="1434"/>
      <c r="C42" s="636" t="s">
        <v>40</v>
      </c>
      <c r="D42" s="567" t="s">
        <v>41</v>
      </c>
      <c r="E42" s="567" t="s">
        <v>42</v>
      </c>
      <c r="F42" s="567" t="s">
        <v>43</v>
      </c>
      <c r="G42" s="567" t="s">
        <v>48</v>
      </c>
      <c r="H42" s="567" t="s">
        <v>176</v>
      </c>
      <c r="J42" s="786"/>
      <c r="K42" s="786"/>
      <c r="L42" s="786"/>
      <c r="M42" s="786"/>
      <c r="N42" s="786"/>
      <c r="O42" s="786"/>
      <c r="P42" s="786"/>
      <c r="Q42" s="786"/>
      <c r="R42" s="786"/>
      <c r="S42" s="786"/>
    </row>
    <row r="43" spans="1:19" ht="51.75" customHeight="1">
      <c r="A43" s="1435"/>
      <c r="B43" s="1436"/>
      <c r="C43" s="570" t="s">
        <v>273</v>
      </c>
      <c r="D43" s="570" t="s">
        <v>412</v>
      </c>
      <c r="E43" s="474" t="s">
        <v>72</v>
      </c>
      <c r="F43" s="570" t="s">
        <v>14</v>
      </c>
      <c r="G43" s="570" t="s">
        <v>10</v>
      </c>
      <c r="H43" s="570" t="s">
        <v>221</v>
      </c>
      <c r="J43" s="791"/>
      <c r="K43" s="791"/>
      <c r="L43" s="791"/>
      <c r="M43" s="791"/>
      <c r="N43" s="791"/>
      <c r="O43" s="791"/>
      <c r="P43" s="791"/>
      <c r="Q43" s="786"/>
      <c r="R43" s="786"/>
      <c r="S43" s="786"/>
    </row>
    <row r="44" spans="1:19" ht="15" customHeight="1">
      <c r="A44" s="1381"/>
      <c r="B44" s="1382"/>
      <c r="C44" s="80"/>
      <c r="D44" s="80"/>
      <c r="E44" s="80"/>
      <c r="F44" s="80"/>
      <c r="G44" s="80"/>
      <c r="H44" s="80">
        <v>28947.289400000001</v>
      </c>
      <c r="I44" s="136" t="s">
        <v>2597</v>
      </c>
      <c r="J44" s="786"/>
      <c r="K44" s="786"/>
      <c r="L44" s="1338">
        <f>'[4]Income Statement'!$L$14</f>
        <v>28947289.400000002</v>
      </c>
      <c r="M44" s="786" t="str">
        <f>'[4]Income Statement'!$A$14</f>
        <v>60070-0000</v>
      </c>
      <c r="N44" s="786" t="str">
        <f>'[4]Income Statement'!$B$14</f>
        <v>Government Transfers</v>
      </c>
      <c r="O44" s="786"/>
      <c r="P44" s="1339" t="s">
        <v>2608</v>
      </c>
      <c r="Q44" s="786"/>
      <c r="R44" s="786"/>
      <c r="S44" s="786"/>
    </row>
    <row r="45" spans="1:19" ht="15" customHeight="1">
      <c r="A45" s="1381"/>
      <c r="B45" s="1382"/>
      <c r="C45" s="80"/>
      <c r="D45" s="80"/>
      <c r="E45" s="80"/>
      <c r="F45" s="80"/>
      <c r="G45" s="80"/>
      <c r="H45" s="80"/>
      <c r="J45" s="786"/>
      <c r="K45" s="786"/>
      <c r="L45" s="786"/>
      <c r="M45" s="786"/>
      <c r="N45" s="786"/>
      <c r="O45" s="786"/>
      <c r="P45" s="786"/>
      <c r="Q45" s="786"/>
      <c r="R45" s="786"/>
      <c r="S45" s="786"/>
    </row>
    <row r="46" spans="1:19" ht="15" customHeight="1">
      <c r="A46" s="1381"/>
      <c r="B46" s="1382"/>
      <c r="C46" s="80"/>
      <c r="D46" s="80"/>
      <c r="E46" s="80"/>
      <c r="F46" s="80"/>
      <c r="G46" s="80"/>
      <c r="H46" s="80"/>
      <c r="O46" s="786"/>
      <c r="P46" s="786"/>
      <c r="Q46" s="786"/>
      <c r="R46" s="786"/>
      <c r="S46" s="786"/>
    </row>
    <row r="47" spans="1:19" ht="15" customHeight="1">
      <c r="A47" s="1381"/>
      <c r="B47" s="1382"/>
      <c r="C47" s="80"/>
      <c r="D47" s="80"/>
      <c r="E47" s="80"/>
      <c r="F47" s="80"/>
      <c r="G47" s="80"/>
      <c r="H47" s="80"/>
      <c r="J47" s="786"/>
      <c r="K47" s="786"/>
      <c r="L47" s="786"/>
      <c r="M47" s="786"/>
      <c r="N47" s="786"/>
      <c r="O47" s="786"/>
      <c r="P47" s="786"/>
      <c r="Q47" s="786"/>
      <c r="R47" s="786"/>
      <c r="S47" s="786"/>
    </row>
    <row r="48" spans="1:19" ht="15" customHeight="1">
      <c r="A48" s="1381"/>
      <c r="B48" s="1382"/>
      <c r="C48" s="80"/>
      <c r="D48" s="80"/>
      <c r="E48" s="80"/>
      <c r="F48" s="80"/>
      <c r="G48" s="80"/>
      <c r="H48" s="80"/>
      <c r="J48" s="786"/>
      <c r="K48" s="786"/>
      <c r="L48" s="786"/>
      <c r="M48" s="786"/>
      <c r="N48" s="786"/>
      <c r="O48" s="786"/>
      <c r="P48" s="786"/>
      <c r="Q48" s="786"/>
      <c r="R48" s="786"/>
      <c r="S48" s="786"/>
    </row>
    <row r="49" spans="1:19" ht="15" customHeight="1">
      <c r="A49" s="1381"/>
      <c r="B49" s="1382"/>
      <c r="C49" s="80"/>
      <c r="D49" s="80"/>
      <c r="E49" s="80"/>
      <c r="F49" s="80"/>
      <c r="G49" s="80"/>
      <c r="H49" s="80"/>
      <c r="J49" s="786"/>
      <c r="K49" s="786"/>
      <c r="L49" s="786"/>
      <c r="M49" s="786"/>
      <c r="N49" s="786"/>
      <c r="O49" s="786"/>
      <c r="P49" s="786"/>
      <c r="Q49" s="786"/>
      <c r="R49" s="786"/>
      <c r="S49" s="786"/>
    </row>
    <row r="50" spans="1:19" ht="15" customHeight="1">
      <c r="A50" s="1381"/>
      <c r="B50" s="1382"/>
      <c r="C50" s="80"/>
      <c r="D50" s="80"/>
      <c r="E50" s="80"/>
      <c r="F50" s="80"/>
      <c r="G50" s="80"/>
      <c r="H50" s="80"/>
      <c r="J50" s="786"/>
      <c r="K50" s="786"/>
      <c r="L50" s="786"/>
      <c r="M50" s="786"/>
      <c r="N50" s="786"/>
      <c r="O50" s="786"/>
      <c r="P50" s="786"/>
      <c r="Q50" s="786"/>
      <c r="R50" s="786"/>
      <c r="S50" s="786"/>
    </row>
    <row r="51" spans="1:19" ht="15" customHeight="1">
      <c r="A51" s="1381"/>
      <c r="B51" s="1382"/>
      <c r="C51" s="80"/>
      <c r="D51" s="80"/>
      <c r="E51" s="80"/>
      <c r="F51" s="80"/>
      <c r="G51" s="80"/>
      <c r="H51" s="80"/>
      <c r="J51" s="786"/>
      <c r="K51" s="786"/>
      <c r="L51" s="786"/>
      <c r="M51" s="786"/>
      <c r="N51" s="786"/>
      <c r="O51" s="786"/>
      <c r="P51" s="786"/>
      <c r="Q51" s="786"/>
      <c r="R51" s="786"/>
      <c r="S51" s="786"/>
    </row>
    <row r="52" spans="1:19" ht="15" customHeight="1">
      <c r="A52" s="1381"/>
      <c r="B52" s="1382"/>
      <c r="C52" s="80"/>
      <c r="D52" s="80"/>
      <c r="E52" s="80"/>
      <c r="F52" s="80"/>
      <c r="G52" s="80"/>
      <c r="H52" s="80"/>
      <c r="J52" s="786"/>
      <c r="K52" s="786"/>
      <c r="L52" s="786"/>
      <c r="M52" s="786"/>
      <c r="N52" s="786"/>
      <c r="O52" s="786"/>
      <c r="P52" s="786"/>
      <c r="Q52" s="786"/>
      <c r="R52" s="786"/>
      <c r="S52" s="786"/>
    </row>
    <row r="53" spans="1:19" ht="15" customHeight="1">
      <c r="A53" s="1381"/>
      <c r="B53" s="1382"/>
      <c r="C53" s="80"/>
      <c r="D53" s="80"/>
      <c r="E53" s="80"/>
      <c r="F53" s="80"/>
      <c r="G53" s="80"/>
      <c r="H53" s="80"/>
      <c r="J53" s="786"/>
      <c r="K53" s="786"/>
      <c r="L53" s="786"/>
      <c r="M53" s="786"/>
      <c r="N53" s="786"/>
      <c r="O53" s="786"/>
      <c r="P53" s="786"/>
      <c r="Q53" s="786"/>
      <c r="R53" s="786"/>
      <c r="S53" s="786"/>
    </row>
    <row r="54" spans="1:19" ht="15" customHeight="1">
      <c r="A54" s="1381"/>
      <c r="B54" s="1382"/>
      <c r="C54" s="80"/>
      <c r="D54" s="80"/>
      <c r="E54" s="80"/>
      <c r="F54" s="80"/>
      <c r="G54" s="80"/>
      <c r="H54" s="80"/>
      <c r="J54" s="786"/>
      <c r="K54" s="786"/>
      <c r="L54" s="786"/>
      <c r="M54" s="786"/>
      <c r="N54" s="786"/>
      <c r="O54" s="786"/>
      <c r="P54" s="786"/>
      <c r="Q54" s="786"/>
      <c r="R54" s="786"/>
      <c r="S54" s="786"/>
    </row>
    <row r="55" spans="1:19" ht="15" customHeight="1">
      <c r="A55" s="1381"/>
      <c r="B55" s="1382"/>
      <c r="C55" s="80"/>
      <c r="D55" s="80"/>
      <c r="E55" s="80"/>
      <c r="F55" s="80"/>
      <c r="G55" s="80"/>
      <c r="H55" s="80"/>
      <c r="J55" s="786"/>
      <c r="K55" s="786"/>
      <c r="L55" s="786"/>
      <c r="M55" s="786"/>
      <c r="N55" s="786"/>
      <c r="O55" s="786"/>
      <c r="P55" s="786"/>
      <c r="Q55" s="786"/>
      <c r="R55" s="786"/>
      <c r="S55" s="786"/>
    </row>
    <row r="56" spans="1:19" ht="15" customHeight="1">
      <c r="A56" s="1381"/>
      <c r="B56" s="1382"/>
      <c r="C56" s="80"/>
      <c r="D56" s="80"/>
      <c r="E56" s="80"/>
      <c r="F56" s="80"/>
      <c r="G56" s="80"/>
      <c r="H56" s="80"/>
    </row>
    <row r="57" spans="1:19" ht="15" customHeight="1">
      <c r="A57" s="1381"/>
      <c r="B57" s="1382"/>
      <c r="C57" s="80"/>
      <c r="D57" s="80"/>
      <c r="E57" s="80"/>
      <c r="F57" s="80"/>
      <c r="G57" s="80"/>
      <c r="H57" s="80"/>
    </row>
    <row r="58" spans="1:19" ht="15" customHeight="1">
      <c r="A58" s="1381"/>
      <c r="B58" s="1382"/>
      <c r="C58" s="80"/>
      <c r="D58" s="80"/>
      <c r="E58" s="80"/>
      <c r="F58" s="80"/>
      <c r="G58" s="80"/>
      <c r="H58" s="80"/>
    </row>
    <row r="59" spans="1:19" ht="15" customHeight="1">
      <c r="A59" s="1381"/>
      <c r="B59" s="1382"/>
      <c r="C59" s="80"/>
      <c r="D59" s="80"/>
      <c r="E59" s="80"/>
      <c r="F59" s="80"/>
      <c r="G59" s="80"/>
      <c r="H59" s="80"/>
    </row>
    <row r="60" spans="1:19" ht="15" customHeight="1">
      <c r="A60" s="1381"/>
      <c r="B60" s="1382"/>
      <c r="C60" s="80"/>
      <c r="D60" s="80"/>
      <c r="E60" s="80"/>
      <c r="F60" s="80"/>
      <c r="G60" s="80"/>
      <c r="H60" s="80"/>
    </row>
    <row r="61" spans="1:19" ht="15" customHeight="1">
      <c r="A61" s="1381"/>
      <c r="B61" s="1382"/>
      <c r="C61" s="80"/>
      <c r="D61" s="80"/>
      <c r="E61" s="80"/>
      <c r="F61" s="80"/>
      <c r="G61" s="80"/>
      <c r="H61" s="80"/>
    </row>
    <row r="62" spans="1:19" ht="15" customHeight="1">
      <c r="A62" s="1381"/>
      <c r="B62" s="1382"/>
      <c r="C62" s="80"/>
      <c r="D62" s="80"/>
      <c r="E62" s="80"/>
      <c r="F62" s="80"/>
      <c r="G62" s="80"/>
      <c r="H62" s="80"/>
    </row>
    <row r="63" spans="1:19" ht="15" customHeight="1">
      <c r="A63" s="1381"/>
      <c r="B63" s="1382"/>
      <c r="C63" s="80"/>
      <c r="D63" s="80"/>
      <c r="E63" s="80"/>
      <c r="F63" s="80"/>
      <c r="G63" s="80"/>
      <c r="H63" s="80"/>
    </row>
    <row r="64" spans="1:19" s="706" customFormat="1" ht="17.25" customHeight="1" thickBot="1">
      <c r="A64" s="1474" t="s">
        <v>280</v>
      </c>
      <c r="B64" s="1475"/>
      <c r="C64" s="571">
        <f>SUM(C44:C63)</f>
        <v>0</v>
      </c>
      <c r="D64" s="571">
        <f t="shared" ref="D64:H64" si="0">SUM(D44:D63)</f>
        <v>0</v>
      </c>
      <c r="E64" s="571">
        <f>SUM(E44:E63)</f>
        <v>0</v>
      </c>
      <c r="F64" s="571">
        <f t="shared" si="0"/>
        <v>0</v>
      </c>
      <c r="G64" s="571">
        <f t="shared" si="0"/>
        <v>0</v>
      </c>
      <c r="H64" s="571">
        <f t="shared" si="0"/>
        <v>28947.289400000001</v>
      </c>
    </row>
    <row r="65" spans="1:9" ht="13.5" thickTop="1">
      <c r="A65" s="240"/>
      <c r="B65" s="240"/>
    </row>
    <row r="66" spans="1:9">
      <c r="A66" s="240" t="s">
        <v>7</v>
      </c>
      <c r="B66" s="240"/>
    </row>
    <row r="67" spans="1:9" ht="8.25" customHeight="1">
      <c r="A67" s="240"/>
      <c r="B67" s="240"/>
    </row>
    <row r="68" spans="1:9" ht="14.25">
      <c r="A68" s="1541" t="s">
        <v>219</v>
      </c>
      <c r="B68" s="1542"/>
      <c r="C68" s="1542"/>
      <c r="D68" s="1542"/>
      <c r="E68" s="1542"/>
      <c r="F68" s="1542"/>
      <c r="G68" s="1542"/>
    </row>
    <row r="69" spans="1:9" ht="11.25" customHeight="1">
      <c r="A69" s="644"/>
      <c r="B69" s="645"/>
      <c r="C69" s="645"/>
      <c r="D69" s="645"/>
      <c r="E69" s="645"/>
      <c r="F69" s="645"/>
      <c r="G69" s="645"/>
    </row>
    <row r="70" spans="1:9" ht="16.5" customHeight="1">
      <c r="A70" s="1541" t="s">
        <v>220</v>
      </c>
      <c r="B70" s="1542"/>
      <c r="C70" s="1542"/>
      <c r="D70" s="1542"/>
      <c r="E70" s="1542"/>
      <c r="F70" s="1542"/>
      <c r="G70" s="1542"/>
    </row>
    <row r="71" spans="1:9" ht="11.25" customHeight="1">
      <c r="A71" s="644"/>
      <c r="B71" s="645"/>
      <c r="C71" s="645"/>
      <c r="D71" s="645"/>
      <c r="E71" s="645"/>
      <c r="F71" s="645"/>
      <c r="G71" s="645"/>
    </row>
    <row r="72" spans="1:9" ht="14.25">
      <c r="A72" s="1541" t="s">
        <v>222</v>
      </c>
      <c r="B72" s="1542"/>
      <c r="C72" s="1542"/>
      <c r="D72" s="1542"/>
      <c r="E72" s="1542"/>
      <c r="F72" s="1542"/>
      <c r="G72" s="1542"/>
    </row>
    <row r="73" spans="1:9" ht="11.25" customHeight="1">
      <c r="A73" s="644"/>
      <c r="B73" s="645"/>
      <c r="C73" s="645"/>
      <c r="D73" s="645"/>
      <c r="E73" s="645"/>
      <c r="F73" s="645"/>
      <c r="G73" s="645"/>
    </row>
    <row r="74" spans="1:9" ht="14.25">
      <c r="A74" s="136" t="s">
        <v>223</v>
      </c>
      <c r="E74" s="268"/>
      <c r="F74" s="268"/>
      <c r="G74" s="278"/>
    </row>
    <row r="75" spans="1:9" ht="24" customHeight="1">
      <c r="A75" s="60" t="s">
        <v>2601</v>
      </c>
      <c r="B75" s="33"/>
      <c r="C75" s="33"/>
      <c r="D75" s="33"/>
      <c r="E75" s="32"/>
      <c r="F75" s="268"/>
      <c r="G75" s="278"/>
    </row>
    <row r="76" spans="1:9" ht="19.5" customHeight="1">
      <c r="A76" s="33" t="s">
        <v>173</v>
      </c>
      <c r="B76" s="33"/>
      <c r="C76" s="33"/>
      <c r="D76" s="33"/>
      <c r="E76" s="32"/>
      <c r="F76" s="268"/>
      <c r="G76" s="278"/>
    </row>
    <row r="77" spans="1:9" ht="21.75" customHeight="1">
      <c r="A77" s="33" t="s">
        <v>174</v>
      </c>
      <c r="B77" s="33"/>
      <c r="C77" s="33"/>
      <c r="D77" s="33"/>
      <c r="E77" s="32"/>
      <c r="F77" s="268"/>
      <c r="G77" s="278"/>
    </row>
    <row r="78" spans="1:9">
      <c r="E78" s="268"/>
      <c r="F78" s="268"/>
      <c r="G78" s="278"/>
    </row>
    <row r="79" spans="1:9" s="48" customFormat="1" ht="14.25">
      <c r="A79" s="462" t="s">
        <v>264</v>
      </c>
      <c r="B79" s="653"/>
      <c r="C79" s="653"/>
      <c r="D79" s="653"/>
      <c r="E79" s="653"/>
      <c r="F79" s="653"/>
      <c r="G79" s="653"/>
      <c r="H79" s="653"/>
      <c r="I79" s="653"/>
    </row>
    <row r="80" spans="1:9" s="48" customFormat="1">
      <c r="A80" s="640"/>
      <c r="B80" s="640"/>
      <c r="C80" s="640"/>
      <c r="D80" s="640"/>
      <c r="E80" s="640"/>
      <c r="F80" s="640"/>
      <c r="G80" s="640"/>
      <c r="H80" s="640"/>
      <c r="I80" s="640"/>
    </row>
    <row r="81" spans="1:9" s="48" customFormat="1">
      <c r="A81" s="461"/>
      <c r="B81" s="461"/>
      <c r="C81" s="461"/>
      <c r="D81" s="461"/>
      <c r="E81" s="640"/>
      <c r="F81" s="640"/>
      <c r="G81" s="640"/>
      <c r="H81" s="640"/>
      <c r="I81" s="640"/>
    </row>
    <row r="82" spans="1:9" s="48" customFormat="1">
      <c r="A82" s="460"/>
      <c r="B82" s="460"/>
      <c r="C82" s="460"/>
      <c r="D82" s="460"/>
      <c r="E82" s="640"/>
      <c r="F82" s="640"/>
      <c r="G82" s="640"/>
      <c r="H82" s="640"/>
      <c r="I82" s="640"/>
    </row>
    <row r="83" spans="1:9" s="48" customFormat="1">
      <c r="A83" s="461"/>
      <c r="B83" s="461"/>
      <c r="C83" s="461"/>
      <c r="D83" s="461"/>
      <c r="E83" s="640"/>
      <c r="F83" s="640"/>
      <c r="G83" s="640"/>
      <c r="H83" s="640"/>
      <c r="I83" s="640"/>
    </row>
    <row r="84" spans="1:9" s="48" customFormat="1">
      <c r="A84" s="460"/>
      <c r="B84" s="460"/>
      <c r="C84" s="460"/>
      <c r="D84" s="460"/>
      <c r="E84" s="640"/>
      <c r="F84" s="640"/>
      <c r="G84" s="640"/>
      <c r="H84" s="640"/>
      <c r="I84" s="640"/>
    </row>
    <row r="85" spans="1:9" s="48" customFormat="1">
      <c r="A85" s="461"/>
      <c r="B85" s="461"/>
      <c r="C85" s="461"/>
      <c r="D85" s="461"/>
      <c r="E85" s="640"/>
      <c r="F85" s="640"/>
      <c r="G85" s="640"/>
      <c r="H85" s="640"/>
      <c r="I85" s="640"/>
    </row>
    <row r="86" spans="1:9">
      <c r="E86" s="268"/>
      <c r="F86" s="268"/>
      <c r="H86" s="268"/>
    </row>
    <row r="87" spans="1:9">
      <c r="E87" s="268"/>
      <c r="F87" s="268"/>
      <c r="H87" s="268"/>
    </row>
    <row r="88" spans="1:9">
      <c r="A88" s="33" t="s">
        <v>24</v>
      </c>
      <c r="E88" s="47"/>
      <c r="F88" s="47"/>
      <c r="G88" s="47"/>
    </row>
    <row r="89" spans="1:9">
      <c r="A89" s="710" t="s">
        <v>342</v>
      </c>
      <c r="E89" s="47"/>
      <c r="F89" s="47"/>
      <c r="G89" s="47"/>
    </row>
    <row r="90" spans="1:9">
      <c r="E90" s="47"/>
      <c r="F90" s="47"/>
      <c r="G90" s="47"/>
    </row>
    <row r="91" spans="1:9">
      <c r="A91" s="33" t="s">
        <v>33</v>
      </c>
      <c r="E91" s="47"/>
      <c r="F91" s="47"/>
      <c r="G91" s="47"/>
    </row>
    <row r="92" spans="1:9">
      <c r="E92" s="47"/>
      <c r="F92" s="47"/>
      <c r="G92" s="47"/>
    </row>
    <row r="93" spans="1:9">
      <c r="E93" s="47"/>
      <c r="F93" s="47"/>
    </row>
    <row r="94" spans="1:9">
      <c r="A94" s="33" t="s">
        <v>25</v>
      </c>
      <c r="E94" s="47"/>
      <c r="F94" s="47"/>
    </row>
    <row r="95" spans="1:9">
      <c r="A95" s="710" t="s">
        <v>344</v>
      </c>
      <c r="E95" s="47"/>
      <c r="F95" s="47"/>
    </row>
    <row r="96" spans="1:9">
      <c r="E96" s="47"/>
      <c r="F96" s="47"/>
    </row>
    <row r="97" spans="1:6">
      <c r="A97" s="33" t="s">
        <v>35</v>
      </c>
      <c r="C97" s="48"/>
      <c r="D97" s="48"/>
      <c r="E97" s="48"/>
      <c r="F97" s="48"/>
    </row>
  </sheetData>
  <sheetProtection formatCells="0" formatColumns="0" formatRows="0" insertRows="0"/>
  <mergeCells count="106">
    <mergeCell ref="A70:G70"/>
    <mergeCell ref="A72:G72"/>
    <mergeCell ref="A68:G68"/>
    <mergeCell ref="A44:B44"/>
    <mergeCell ref="A64:B64"/>
    <mergeCell ref="A60:B60"/>
    <mergeCell ref="A62:B62"/>
    <mergeCell ref="A63:B63"/>
    <mergeCell ref="A45:B45"/>
    <mergeCell ref="A46:B46"/>
    <mergeCell ref="A47:B47"/>
    <mergeCell ref="A48:B48"/>
    <mergeCell ref="A49:B49"/>
    <mergeCell ref="A50:B50"/>
    <mergeCell ref="A51:B51"/>
    <mergeCell ref="A52:B52"/>
    <mergeCell ref="A58:B58"/>
    <mergeCell ref="A53:B53"/>
    <mergeCell ref="A54:B54"/>
    <mergeCell ref="A55:B55"/>
    <mergeCell ref="A56:B56"/>
    <mergeCell ref="A57:B57"/>
    <mergeCell ref="A1:G1"/>
    <mergeCell ref="A2:G2"/>
    <mergeCell ref="A3:G3"/>
    <mergeCell ref="G13:I15"/>
    <mergeCell ref="G17:I19"/>
    <mergeCell ref="A4:C4"/>
    <mergeCell ref="B8:B9"/>
    <mergeCell ref="G8:I9"/>
    <mergeCell ref="B5:D5"/>
    <mergeCell ref="G10:I10"/>
    <mergeCell ref="G11:I11"/>
    <mergeCell ref="G12:I12"/>
    <mergeCell ref="G16:I16"/>
    <mergeCell ref="II4:IP4"/>
    <mergeCell ref="HC4:HJ4"/>
    <mergeCell ref="HK4:HR4"/>
    <mergeCell ref="HS4:HZ4"/>
    <mergeCell ref="IA4:IH4"/>
    <mergeCell ref="GU4:HB4"/>
    <mergeCell ref="EI4:EP4"/>
    <mergeCell ref="DK4:DR4"/>
    <mergeCell ref="DC3:DJ3"/>
    <mergeCell ref="GE4:GL4"/>
    <mergeCell ref="GM4:GT4"/>
    <mergeCell ref="EY4:FF4"/>
    <mergeCell ref="FG4:FN4"/>
    <mergeCell ref="FO4:FV4"/>
    <mergeCell ref="FW4:GD4"/>
    <mergeCell ref="EY3:FF3"/>
    <mergeCell ref="FG3:FN3"/>
    <mergeCell ref="EQ3:EX3"/>
    <mergeCell ref="EI3:EP3"/>
    <mergeCell ref="II3:IP3"/>
    <mergeCell ref="IA3:IH3"/>
    <mergeCell ref="HK3:HR3"/>
    <mergeCell ref="HS3:HZ3"/>
    <mergeCell ref="FO3:FV3"/>
    <mergeCell ref="FW3:GD3"/>
    <mergeCell ref="GE3:GL3"/>
    <mergeCell ref="GU3:HB3"/>
    <mergeCell ref="HC3:HJ3"/>
    <mergeCell ref="GM3:GT3"/>
    <mergeCell ref="EQ4:EX4"/>
    <mergeCell ref="BG3:BN3"/>
    <mergeCell ref="BO3:BV3"/>
    <mergeCell ref="BG4:BN4"/>
    <mergeCell ref="BO4:BV4"/>
    <mergeCell ref="CE4:CL4"/>
    <mergeCell ref="BW3:CD3"/>
    <mergeCell ref="CE3:CL3"/>
    <mergeCell ref="DC4:DJ4"/>
    <mergeCell ref="BW4:CD4"/>
    <mergeCell ref="EA4:EH4"/>
    <mergeCell ref="DK3:DR3"/>
    <mergeCell ref="CM4:CT4"/>
    <mergeCell ref="CU4:DB4"/>
    <mergeCell ref="DS3:DZ3"/>
    <mergeCell ref="EA3:EH3"/>
    <mergeCell ref="CM3:CT3"/>
    <mergeCell ref="CU3:DB3"/>
    <mergeCell ref="S3:Z3"/>
    <mergeCell ref="A61:B61"/>
    <mergeCell ref="DS4:DZ4"/>
    <mergeCell ref="AY4:BF4"/>
    <mergeCell ref="A59:B59"/>
    <mergeCell ref="AQ3:AX3"/>
    <mergeCell ref="AY3:BF3"/>
    <mergeCell ref="AQ4:AX4"/>
    <mergeCell ref="C41:H41"/>
    <mergeCell ref="AI3:AP3"/>
    <mergeCell ref="G33:I35"/>
    <mergeCell ref="G26:I28"/>
    <mergeCell ref="AA3:AH3"/>
    <mergeCell ref="AA4:AH4"/>
    <mergeCell ref="K4:R4"/>
    <mergeCell ref="S4:Z4"/>
    <mergeCell ref="AI4:AP4"/>
    <mergeCell ref="K3:R3"/>
    <mergeCell ref="G20:I22"/>
    <mergeCell ref="G23:I25"/>
    <mergeCell ref="G29:I31"/>
    <mergeCell ref="A41:B43"/>
    <mergeCell ref="A40:G40"/>
    <mergeCell ref="G36:I36"/>
  </mergeCells>
  <phoneticPr fontId="0" type="noConversion"/>
  <printOptions horizontalCentered="1"/>
  <pageMargins left="0.70866141732283461" right="0.70866141732283461" top="0.74803149606299213" bottom="0.74803149606299213" header="0.31496062992125984" footer="0.31496062992125984"/>
  <pageSetup paperSize="3" scale="68" orientation="portrait" cellComments="asDisplayed" r:id="rId1"/>
  <headerFooter alignWithMargins="0"/>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ICP!$A:$A</xm:f>
          </x14:formula1>
          <xm:sqref>A44:B63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N109"/>
  <sheetViews>
    <sheetView showGridLines="0" topLeftCell="B31" zoomScaleNormal="100" workbookViewId="0">
      <selection activeCell="D52" sqref="D52"/>
    </sheetView>
  </sheetViews>
  <sheetFormatPr defaultColWidth="9.140625" defaultRowHeight="12.75"/>
  <cols>
    <col min="1" max="1" width="66.42578125" style="48" customWidth="1"/>
    <col min="2" max="2" width="11.140625" style="48" customWidth="1"/>
    <col min="3" max="3" width="17.42578125" style="48" customWidth="1"/>
    <col min="4" max="4" width="16.85546875" style="48" customWidth="1"/>
    <col min="5" max="6" width="16" style="48" customWidth="1"/>
    <col min="7" max="7" width="18.42578125" style="48" customWidth="1"/>
    <col min="8" max="8" width="16.85546875" style="48" customWidth="1"/>
    <col min="9" max="9" width="16" style="48" customWidth="1"/>
    <col min="10" max="10" width="9.140625" style="48"/>
    <col min="11" max="11" width="19.85546875" style="48" customWidth="1"/>
    <col min="12" max="12" width="9.140625" style="48"/>
    <col min="13" max="13" width="12.85546875" style="48" bestFit="1" customWidth="1"/>
    <col min="14" max="14" width="14" style="48" bestFit="1" customWidth="1"/>
    <col min="15" max="16384" width="9.140625" style="48"/>
  </cols>
  <sheetData>
    <row r="1" spans="1:14" ht="15.75">
      <c r="A1" s="1562" t="str">
        <f>'Tab Contents'!A1:C1</f>
        <v>2017-18 PUBLIC ACCOUNTS</v>
      </c>
      <c r="B1" s="1562"/>
      <c r="C1" s="1562"/>
      <c r="D1" s="1562"/>
      <c r="E1" s="1562"/>
      <c r="F1" s="1562"/>
      <c r="G1" s="1562"/>
    </row>
    <row r="2" spans="1:14" ht="15.75">
      <c r="A2" s="1378" t="s">
        <v>150</v>
      </c>
      <c r="B2" s="1378"/>
      <c r="C2" s="1378"/>
      <c r="D2" s="1378"/>
      <c r="E2" s="1378"/>
      <c r="F2" s="1378"/>
      <c r="G2" s="1378"/>
    </row>
    <row r="3" spans="1:14" ht="15.75" thickBot="1">
      <c r="A3" s="1569" t="s">
        <v>17</v>
      </c>
      <c r="B3" s="1569"/>
      <c r="C3" s="1569"/>
      <c r="D3" s="1569"/>
      <c r="E3" s="1569"/>
      <c r="F3" s="1569"/>
      <c r="G3" s="1569"/>
      <c r="H3" s="279"/>
      <c r="I3" s="279"/>
    </row>
    <row r="4" spans="1:14" ht="13.5" thickBot="1">
      <c r="A4" s="280"/>
      <c r="B4" s="280"/>
      <c r="C4" s="280"/>
    </row>
    <row r="5" spans="1:14" ht="17.45" customHeight="1" thickBot="1">
      <c r="A5" s="239" t="str">
        <f>'Form 2A'!A5:D5</f>
        <v>OTHER GOVERNMENT ORGANIZATION NAME:</v>
      </c>
      <c r="B5" s="1532">
        <f>'Form 2A'!B5:D5</f>
        <v>0</v>
      </c>
      <c r="C5" s="1533"/>
      <c r="D5" s="1534"/>
    </row>
    <row r="6" spans="1:14">
      <c r="A6" s="144"/>
      <c r="B6" s="144"/>
      <c r="C6" s="280"/>
    </row>
    <row r="7" spans="1:14" ht="15" customHeight="1" thickBot="1">
      <c r="A7" s="1565" t="s">
        <v>119</v>
      </c>
      <c r="B7" s="1566"/>
      <c r="C7" s="1566"/>
    </row>
    <row r="8" spans="1:14" ht="12.75" customHeight="1">
      <c r="A8" s="1563" t="s">
        <v>75</v>
      </c>
      <c r="B8" s="1567" t="s">
        <v>77</v>
      </c>
      <c r="C8" s="281" t="s">
        <v>13</v>
      </c>
      <c r="D8" s="281" t="s">
        <v>13</v>
      </c>
      <c r="E8" s="242" t="s">
        <v>13</v>
      </c>
      <c r="F8" s="242" t="s">
        <v>207</v>
      </c>
      <c r="G8" s="1399" t="s">
        <v>336</v>
      </c>
      <c r="H8" s="1570"/>
      <c r="I8" s="1401"/>
    </row>
    <row r="9" spans="1:14" ht="63.75" customHeight="1">
      <c r="A9" s="1564"/>
      <c r="B9" s="1568"/>
      <c r="C9" s="282" t="str">
        <f>Dates!A4</f>
        <v>March 31, 2018 ($000's)</v>
      </c>
      <c r="D9" s="282" t="str">
        <f>Dates!A5</f>
        <v>March 31, 2017 ($000's)</v>
      </c>
      <c r="E9" s="244" t="s">
        <v>166</v>
      </c>
      <c r="F9" s="244" t="s">
        <v>166</v>
      </c>
      <c r="G9" s="1402"/>
      <c r="H9" s="1403"/>
      <c r="I9" s="1404"/>
    </row>
    <row r="10" spans="1:14" ht="36.75" customHeight="1">
      <c r="A10" s="283" t="s">
        <v>224</v>
      </c>
      <c r="B10" s="476"/>
      <c r="C10" s="847">
        <v>53705.688999999998</v>
      </c>
      <c r="D10" s="847">
        <v>34936.528149999998</v>
      </c>
      <c r="E10" s="89">
        <f>C10-D10</f>
        <v>18769.16085</v>
      </c>
      <c r="F10" s="85">
        <f>E10/D10</f>
        <v>0.5372360060912349</v>
      </c>
      <c r="G10" s="1396" t="s">
        <v>2604</v>
      </c>
      <c r="H10" s="1397"/>
      <c r="I10" s="1398"/>
    </row>
    <row r="11" spans="1:14" ht="15.95" customHeight="1">
      <c r="A11" s="284" t="s">
        <v>225</v>
      </c>
      <c r="B11" s="477"/>
      <c r="C11" s="110"/>
      <c r="D11" s="110"/>
      <c r="E11" s="90">
        <f>(C12+C13)-(D12+D13)</f>
        <v>0</v>
      </c>
      <c r="F11" s="86" t="e">
        <f>E11/(D12+D13)</f>
        <v>#DIV/0!</v>
      </c>
      <c r="G11" s="1553"/>
      <c r="H11" s="1545"/>
      <c r="I11" s="1546"/>
    </row>
    <row r="12" spans="1:14" ht="15.95" customHeight="1">
      <c r="A12" s="285" t="s">
        <v>279</v>
      </c>
      <c r="B12" s="477" t="s">
        <v>140</v>
      </c>
      <c r="C12" s="838">
        <v>0</v>
      </c>
      <c r="D12" s="1288"/>
      <c r="E12" s="290"/>
      <c r="F12" s="291"/>
      <c r="G12" s="1547"/>
      <c r="H12" s="1548"/>
      <c r="I12" s="1549"/>
    </row>
    <row r="13" spans="1:14" ht="15.95" customHeight="1">
      <c r="A13" s="285" t="s">
        <v>274</v>
      </c>
      <c r="B13" s="477"/>
      <c r="C13" s="1289">
        <v>0</v>
      </c>
      <c r="D13" s="1289"/>
      <c r="E13" s="292"/>
      <c r="F13" s="293"/>
      <c r="G13" s="1550"/>
      <c r="H13" s="1551"/>
      <c r="I13" s="1552"/>
    </row>
    <row r="14" spans="1:14" ht="15.95" customHeight="1">
      <c r="A14" s="284" t="s">
        <v>205</v>
      </c>
      <c r="B14" s="477"/>
      <c r="C14" s="110"/>
      <c r="D14" s="110"/>
      <c r="E14" s="90">
        <f>C15+C16-D15-D16</f>
        <v>3362.3430999999982</v>
      </c>
      <c r="F14" s="86">
        <f>E14/(D15+D16)</f>
        <v>8.0403993093815199E-2</v>
      </c>
      <c r="G14" s="1544" t="s">
        <v>122</v>
      </c>
      <c r="H14" s="1545"/>
      <c r="I14" s="1546"/>
    </row>
    <row r="15" spans="1:14" ht="15.95" customHeight="1">
      <c r="A15" s="249" t="s">
        <v>279</v>
      </c>
      <c r="B15" s="478" t="s">
        <v>143</v>
      </c>
      <c r="C15" s="838">
        <v>0</v>
      </c>
      <c r="D15" s="1288"/>
      <c r="E15" s="294"/>
      <c r="F15" s="291"/>
      <c r="G15" s="1547"/>
      <c r="H15" s="1548"/>
      <c r="I15" s="1549"/>
    </row>
    <row r="16" spans="1:14" ht="15.95" customHeight="1">
      <c r="A16" s="249" t="s">
        <v>274</v>
      </c>
      <c r="B16" s="477"/>
      <c r="C16" s="1289">
        <v>45180.453999999998</v>
      </c>
      <c r="D16" s="1289">
        <v>41818.1109</v>
      </c>
      <c r="E16" s="292"/>
      <c r="F16" s="295"/>
      <c r="G16" s="1550"/>
      <c r="H16" s="1551"/>
      <c r="I16" s="1552"/>
      <c r="K16" s="716"/>
      <c r="L16" s="716"/>
      <c r="M16" s="716"/>
      <c r="N16" s="716"/>
    </row>
    <row r="17" spans="1:14" ht="15.95" customHeight="1">
      <c r="A17" s="286" t="s">
        <v>12</v>
      </c>
      <c r="B17" s="477"/>
      <c r="C17" s="110"/>
      <c r="D17" s="110"/>
      <c r="E17" s="108">
        <f>(C18+C19+C20+C21)-(D18+D19+D20+D21)</f>
        <v>73900.26538000023</v>
      </c>
      <c r="F17" s="446">
        <f>E17/(D18+D19+D20+D21)</f>
        <v>4.3731636386448863E-2</v>
      </c>
      <c r="G17" s="1544" t="s">
        <v>2590</v>
      </c>
      <c r="H17" s="1545"/>
      <c r="I17" s="1546"/>
      <c r="K17" s="729"/>
      <c r="L17" s="716"/>
      <c r="M17" s="716"/>
      <c r="N17" s="729"/>
    </row>
    <row r="18" spans="1:14" ht="15.95" customHeight="1">
      <c r="A18" s="285" t="s">
        <v>278</v>
      </c>
      <c r="B18" s="477" t="s">
        <v>141</v>
      </c>
      <c r="C18" s="838">
        <f>10993.92386+22286.043-515.959</f>
        <v>32764.007860000002</v>
      </c>
      <c r="D18" s="1290">
        <v>52.741</v>
      </c>
      <c r="E18" s="290"/>
      <c r="F18" s="291"/>
      <c r="G18" s="1547"/>
      <c r="H18" s="1548"/>
      <c r="I18" s="1549"/>
      <c r="K18" s="1316"/>
      <c r="L18" s="729"/>
      <c r="M18" s="1317"/>
      <c r="N18" s="716"/>
    </row>
    <row r="19" spans="1:14" ht="15.95" customHeight="1">
      <c r="A19" s="287" t="s">
        <v>133</v>
      </c>
      <c r="B19" s="477"/>
      <c r="C19" s="1288"/>
      <c r="D19" s="1288"/>
      <c r="E19" s="256"/>
      <c r="F19" s="78"/>
      <c r="G19" s="1547"/>
      <c r="H19" s="1548"/>
      <c r="I19" s="1549"/>
      <c r="K19" s="1318"/>
      <c r="L19" s="716"/>
      <c r="M19" s="1317"/>
      <c r="N19" s="1316"/>
    </row>
    <row r="20" spans="1:14" ht="15.95" customHeight="1">
      <c r="A20" s="285" t="s">
        <v>304</v>
      </c>
      <c r="B20" s="477"/>
      <c r="C20" s="1288">
        <f>1752764.56514-22286.043+515.959</f>
        <v>1730994.48114</v>
      </c>
      <c r="D20" s="1290">
        <v>1689805.4826199999</v>
      </c>
      <c r="E20" s="256"/>
      <c r="F20" s="78"/>
      <c r="G20" s="1547"/>
      <c r="H20" s="1548"/>
      <c r="I20" s="1549"/>
      <c r="K20" s="1316"/>
      <c r="L20" s="729"/>
      <c r="M20" s="716"/>
      <c r="N20" s="1316"/>
    </row>
    <row r="21" spans="1:14" ht="15.95" customHeight="1">
      <c r="A21" s="288" t="s">
        <v>275</v>
      </c>
      <c r="B21" s="477"/>
      <c r="C21" s="1289"/>
      <c r="D21" s="1289"/>
      <c r="E21" s="257"/>
      <c r="F21" s="1256" t="s">
        <v>40</v>
      </c>
      <c r="G21" s="1550"/>
      <c r="H21" s="1551"/>
      <c r="I21" s="1552"/>
      <c r="K21" s="1316"/>
      <c r="L21" s="729"/>
      <c r="M21" s="716"/>
      <c r="N21" s="1316"/>
    </row>
    <row r="22" spans="1:14" ht="15.95" customHeight="1">
      <c r="A22" s="286" t="s">
        <v>81</v>
      </c>
      <c r="B22" s="477"/>
      <c r="C22" s="110"/>
      <c r="D22" s="110"/>
      <c r="E22" s="107">
        <f>(C23+C25+C26)-(D23+D25+D26)</f>
        <v>0</v>
      </c>
      <c r="F22" s="86" t="e">
        <f>E22/(D23+D25+D26)</f>
        <v>#DIV/0!</v>
      </c>
      <c r="G22" s="1553"/>
      <c r="H22" s="1545"/>
      <c r="I22" s="1546"/>
      <c r="K22" s="1316"/>
      <c r="L22" s="716"/>
      <c r="M22" s="716"/>
      <c r="N22" s="1316"/>
    </row>
    <row r="23" spans="1:14" ht="15.95" customHeight="1">
      <c r="A23" s="285" t="s">
        <v>277</v>
      </c>
      <c r="B23" s="477" t="s">
        <v>142</v>
      </c>
      <c r="C23" s="838">
        <v>0</v>
      </c>
      <c r="D23" s="1289"/>
      <c r="E23" s="290"/>
      <c r="F23" s="291"/>
      <c r="G23" s="1547"/>
      <c r="H23" s="1548"/>
      <c r="I23" s="1549"/>
      <c r="K23" s="716"/>
      <c r="L23" s="716"/>
      <c r="M23" s="716"/>
      <c r="N23" s="716"/>
    </row>
    <row r="24" spans="1:14" ht="15.95" customHeight="1">
      <c r="A24" s="288" t="s">
        <v>275</v>
      </c>
      <c r="B24" s="477"/>
      <c r="C24" s="838"/>
      <c r="D24" s="1289"/>
      <c r="E24" s="294"/>
      <c r="F24" s="291"/>
      <c r="G24" s="1547"/>
      <c r="H24" s="1548"/>
      <c r="I24" s="1549"/>
      <c r="K24" s="1580"/>
      <c r="L24" s="1580"/>
      <c r="M24" s="716"/>
      <c r="N24" s="716"/>
    </row>
    <row r="25" spans="1:14" ht="15.95" customHeight="1">
      <c r="A25" s="285" t="s">
        <v>304</v>
      </c>
      <c r="B25" s="477" t="s">
        <v>93</v>
      </c>
      <c r="C25" s="838">
        <v>0</v>
      </c>
      <c r="D25" s="1289"/>
      <c r="E25" s="294"/>
      <c r="F25" s="291"/>
      <c r="G25" s="1547"/>
      <c r="H25" s="1548"/>
      <c r="I25" s="1549"/>
      <c r="K25" s="1580"/>
      <c r="L25" s="1580"/>
      <c r="M25" s="716"/>
      <c r="N25" s="716"/>
    </row>
    <row r="26" spans="1:14" ht="17.25" customHeight="1">
      <c r="A26" s="288" t="s">
        <v>1178</v>
      </c>
      <c r="B26" s="477"/>
      <c r="C26" s="1289">
        <v>0</v>
      </c>
      <c r="D26" s="1289"/>
      <c r="E26" s="292"/>
      <c r="F26" s="293"/>
      <c r="G26" s="1550"/>
      <c r="H26" s="1551"/>
      <c r="I26" s="1552"/>
      <c r="K26" s="716"/>
      <c r="L26" s="716"/>
      <c r="M26" s="716"/>
      <c r="N26" s="716"/>
    </row>
    <row r="27" spans="1:14" ht="15.95" customHeight="1">
      <c r="A27" s="284" t="s">
        <v>226</v>
      </c>
      <c r="B27" s="479"/>
      <c r="C27" s="110"/>
      <c r="D27" s="110"/>
      <c r="E27" s="90">
        <f>(C28+C29+C30)-(D28+D29+D30)</f>
        <v>-19852.06637</v>
      </c>
      <c r="F27" s="86">
        <f>E27/(D28+D29+D30)</f>
        <v>-0.33991479564157684</v>
      </c>
      <c r="G27" s="1544" t="s">
        <v>2593</v>
      </c>
      <c r="H27" s="1554"/>
      <c r="I27" s="1555"/>
      <c r="K27" s="716"/>
      <c r="L27" s="716"/>
      <c r="M27" s="716"/>
      <c r="N27" s="716"/>
    </row>
    <row r="28" spans="1:14" ht="15.95" customHeight="1">
      <c r="A28" s="284" t="s">
        <v>276</v>
      </c>
      <c r="B28" s="478" t="s">
        <v>178</v>
      </c>
      <c r="C28" s="838">
        <v>0</v>
      </c>
      <c r="D28" s="1288"/>
      <c r="E28" s="296"/>
      <c r="F28" s="78"/>
      <c r="G28" s="1556"/>
      <c r="H28" s="1557"/>
      <c r="I28" s="1558"/>
      <c r="K28" s="716"/>
      <c r="L28" s="716"/>
      <c r="M28" s="716"/>
      <c r="N28" s="716"/>
    </row>
    <row r="29" spans="1:14" ht="15.95" customHeight="1">
      <c r="A29" s="284" t="s">
        <v>305</v>
      </c>
      <c r="B29" s="477"/>
      <c r="C29" s="1288">
        <v>38551</v>
      </c>
      <c r="D29" s="1288">
        <v>58403.06637</v>
      </c>
      <c r="E29" s="256"/>
      <c r="F29" s="78"/>
      <c r="G29" s="1556"/>
      <c r="H29" s="1557"/>
      <c r="I29" s="1558"/>
      <c r="K29" s="716"/>
      <c r="L29" s="716"/>
      <c r="M29" s="716"/>
      <c r="N29" s="716"/>
    </row>
    <row r="30" spans="1:14" ht="15.95" customHeight="1">
      <c r="A30" s="286" t="s">
        <v>156</v>
      </c>
      <c r="B30" s="477"/>
      <c r="C30" s="1289"/>
      <c r="D30" s="1289"/>
      <c r="E30" s="257"/>
      <c r="F30" s="79"/>
      <c r="G30" s="1559"/>
      <c r="H30" s="1560"/>
      <c r="I30" s="1561"/>
      <c r="K30" s="716"/>
      <c r="L30" s="716"/>
      <c r="M30" s="716"/>
      <c r="N30" s="716"/>
    </row>
    <row r="31" spans="1:14" s="47" customFormat="1" ht="15.95" customHeight="1">
      <c r="A31" s="272" t="s">
        <v>1155</v>
      </c>
      <c r="B31" s="809"/>
      <c r="C31" s="810"/>
      <c r="D31" s="810"/>
      <c r="E31" s="807"/>
      <c r="F31" s="808"/>
      <c r="G31" s="800"/>
      <c r="H31" s="801"/>
      <c r="I31" s="802"/>
      <c r="K31" s="716"/>
      <c r="L31" s="716"/>
      <c r="M31" s="716"/>
      <c r="N31" s="716"/>
    </row>
    <row r="32" spans="1:14" ht="15.75" customHeight="1">
      <c r="A32" s="812" t="s">
        <v>227</v>
      </c>
      <c r="B32" s="806" t="s">
        <v>58</v>
      </c>
      <c r="C32" s="838">
        <v>106182.349</v>
      </c>
      <c r="D32" s="838">
        <v>102302.05606000003</v>
      </c>
      <c r="E32" s="90">
        <f>C32-D32</f>
        <v>3880.2929399999703</v>
      </c>
      <c r="F32" s="87">
        <f>E32/D32</f>
        <v>3.7929764947482417E-2</v>
      </c>
      <c r="G32" s="1572"/>
      <c r="H32" s="1573"/>
      <c r="I32" s="1574"/>
    </row>
    <row r="33" spans="1:9" ht="15.95" customHeight="1">
      <c r="A33" s="812" t="s">
        <v>1153</v>
      </c>
      <c r="B33" s="806"/>
      <c r="C33" s="445">
        <v>6711.7070000000003</v>
      </c>
      <c r="D33" s="445">
        <v>4960.0067399999998</v>
      </c>
      <c r="E33" s="81">
        <f t="shared" ref="E33:E35" si="0">C33-D33</f>
        <v>1751.7002600000005</v>
      </c>
      <c r="F33" s="811">
        <f t="shared" ref="F33:F35" si="1">E33/D33</f>
        <v>0.35316489509447735</v>
      </c>
      <c r="G33" s="1585" t="s">
        <v>2589</v>
      </c>
      <c r="H33" s="1586"/>
      <c r="I33" s="1587"/>
    </row>
    <row r="34" spans="1:9" ht="15.95" customHeight="1">
      <c r="A34" s="812" t="s">
        <v>1154</v>
      </c>
      <c r="B34" s="806"/>
      <c r="C34" s="813"/>
      <c r="D34" s="813"/>
      <c r="E34" s="81">
        <f t="shared" si="0"/>
        <v>0</v>
      </c>
      <c r="F34" s="811" t="e">
        <f t="shared" si="1"/>
        <v>#DIV/0!</v>
      </c>
      <c r="G34" s="1588"/>
      <c r="H34" s="1589"/>
      <c r="I34" s="1590"/>
    </row>
    <row r="35" spans="1:9" ht="15.95" customHeight="1" thickBot="1">
      <c r="A35" s="812" t="s">
        <v>1180</v>
      </c>
      <c r="B35" s="806"/>
      <c r="C35" s="813"/>
      <c r="D35" s="813"/>
      <c r="E35" s="81">
        <f t="shared" si="0"/>
        <v>0</v>
      </c>
      <c r="F35" s="811" t="e">
        <f t="shared" si="1"/>
        <v>#DIV/0!</v>
      </c>
      <c r="G35" s="1588"/>
      <c r="H35" s="1589"/>
      <c r="I35" s="1590"/>
    </row>
    <row r="36" spans="1:9" s="314" customFormat="1" ht="19.5" customHeight="1" thickTop="1" thickBot="1">
      <c r="A36" s="289" t="s">
        <v>228</v>
      </c>
      <c r="B36" s="1333"/>
      <c r="C36" s="1319">
        <f>SUM(C10:C35)</f>
        <v>2014089.6879999998</v>
      </c>
      <c r="D36" s="1319">
        <f>SUM(D10:D35)</f>
        <v>1932277.99184</v>
      </c>
      <c r="E36" s="1319">
        <f>C36-D36</f>
        <v>81811.696159999818</v>
      </c>
      <c r="F36" s="86">
        <f>E36/D36</f>
        <v>4.2339506274713154E-2</v>
      </c>
      <c r="G36" s="1591"/>
      <c r="H36" s="1592"/>
      <c r="I36" s="1593"/>
    </row>
    <row r="37" spans="1:9">
      <c r="A37" s="280"/>
      <c r="B37" s="1309"/>
      <c r="C37" s="1310"/>
      <c r="D37" s="1302"/>
      <c r="E37" s="1311"/>
      <c r="F37" s="1301"/>
    </row>
    <row r="38" spans="1:9">
      <c r="A38" s="280"/>
      <c r="B38" s="1309"/>
      <c r="C38" s="1312"/>
      <c r="D38" s="1312"/>
      <c r="E38" s="1311"/>
      <c r="F38" s="1301"/>
    </row>
    <row r="39" spans="1:9" ht="15" customHeight="1">
      <c r="A39" s="648"/>
      <c r="B39" s="1313"/>
      <c r="C39" s="1302"/>
      <c r="D39" s="1302"/>
      <c r="E39" s="1311"/>
      <c r="F39" s="1313"/>
      <c r="G39" s="648"/>
    </row>
    <row r="40" spans="1:9" ht="16.5" customHeight="1">
      <c r="B40" s="1300"/>
      <c r="C40" s="1302"/>
      <c r="D40" s="1302"/>
      <c r="E40" s="1303"/>
      <c r="F40" s="1300"/>
      <c r="G40" s="1258" t="s">
        <v>122</v>
      </c>
      <c r="H40" s="1257" t="s">
        <v>122</v>
      </c>
    </row>
    <row r="41" spans="1:9" ht="16.5" customHeight="1">
      <c r="A41" s="1431" t="s">
        <v>154</v>
      </c>
      <c r="B41" s="1575"/>
      <c r="C41" s="1543" t="str">
        <f>'Form 2B'!C41:G41</f>
        <v xml:space="preserve">Fiscal Year Ended March 31, 2018  ($000's) </v>
      </c>
      <c r="D41" s="1543"/>
      <c r="E41" s="1543"/>
      <c r="F41" s="1543"/>
      <c r="G41" s="1543"/>
      <c r="H41" s="715"/>
    </row>
    <row r="42" spans="1:9" ht="14.25" customHeight="1">
      <c r="A42" s="1433"/>
      <c r="B42" s="1434"/>
      <c r="C42" s="297" t="s">
        <v>40</v>
      </c>
      <c r="D42" s="297" t="s">
        <v>41</v>
      </c>
      <c r="E42" s="297" t="s">
        <v>42</v>
      </c>
      <c r="F42" s="297" t="s">
        <v>43</v>
      </c>
      <c r="G42" s="297" t="s">
        <v>48</v>
      </c>
    </row>
    <row r="43" spans="1:9" ht="25.5">
      <c r="A43" s="1435"/>
      <c r="B43" s="1436"/>
      <c r="C43" s="265" t="s">
        <v>319</v>
      </c>
      <c r="D43" s="265" t="s">
        <v>320</v>
      </c>
      <c r="E43" s="265" t="s">
        <v>321</v>
      </c>
      <c r="F43" s="265" t="s">
        <v>322</v>
      </c>
      <c r="G43" s="265" t="s">
        <v>330</v>
      </c>
    </row>
    <row r="44" spans="1:9" ht="15" customHeight="1">
      <c r="A44" s="1381" t="s">
        <v>653</v>
      </c>
      <c r="B44" s="1382"/>
      <c r="C44" s="83"/>
      <c r="D44" s="83">
        <f>'[5]Corporate Outstanding'!$C$48/1000</f>
        <v>16.712709999999998</v>
      </c>
      <c r="E44" s="83"/>
      <c r="F44" s="83"/>
      <c r="G44" s="83"/>
    </row>
    <row r="45" spans="1:9" ht="15" customHeight="1">
      <c r="A45" s="1381" t="s">
        <v>654</v>
      </c>
      <c r="B45" s="1382"/>
      <c r="C45" s="83"/>
      <c r="D45" s="83">
        <f>'[5]Corporate Outstanding'!$C$47/1000</f>
        <v>14.727799999999998</v>
      </c>
      <c r="E45" s="83"/>
      <c r="F45" s="83"/>
      <c r="G45" s="83"/>
    </row>
    <row r="46" spans="1:9" ht="15" customHeight="1">
      <c r="A46" s="1576" t="s">
        <v>846</v>
      </c>
      <c r="B46" s="1577"/>
      <c r="C46" s="83"/>
      <c r="D46" s="1267">
        <f>'[5]Corporate Outstanding'!$C$49/1000</f>
        <v>137.95231000000001</v>
      </c>
      <c r="E46" s="83"/>
      <c r="F46" s="83"/>
      <c r="G46" s="83"/>
    </row>
    <row r="47" spans="1:9" ht="15" customHeight="1">
      <c r="A47" s="1381"/>
      <c r="B47" s="1382"/>
      <c r="C47" s="83"/>
      <c r="D47" s="1267">
        <v>32594.615000000002</v>
      </c>
      <c r="E47" s="83"/>
      <c r="F47" s="83"/>
      <c r="G47" s="83"/>
    </row>
    <row r="48" spans="1:9" ht="15" customHeight="1">
      <c r="A48" s="1381"/>
      <c r="B48" s="1382"/>
      <c r="C48" s="83"/>
      <c r="D48" s="83"/>
      <c r="E48" s="83"/>
      <c r="F48" s="83"/>
      <c r="G48" s="83"/>
    </row>
    <row r="49" spans="1:7" ht="15" customHeight="1">
      <c r="A49" s="1381"/>
      <c r="B49" s="1382"/>
      <c r="C49" s="83"/>
      <c r="D49" s="83"/>
      <c r="E49" s="83"/>
      <c r="F49" s="83"/>
      <c r="G49" s="83"/>
    </row>
    <row r="50" spans="1:7" ht="15" customHeight="1">
      <c r="A50" s="804"/>
      <c r="B50" s="805"/>
      <c r="C50" s="83"/>
      <c r="D50" s="83"/>
      <c r="E50" s="83"/>
      <c r="F50" s="83"/>
      <c r="G50" s="83"/>
    </row>
    <row r="51" spans="1:7" ht="15" customHeight="1">
      <c r="A51" s="804"/>
      <c r="B51" s="805"/>
      <c r="C51" s="83"/>
      <c r="D51" s="83"/>
      <c r="E51" s="83"/>
      <c r="F51" s="83"/>
      <c r="G51" s="83"/>
    </row>
    <row r="52" spans="1:7" ht="15" customHeight="1">
      <c r="A52" s="804"/>
      <c r="B52" s="805"/>
      <c r="C52" s="83"/>
      <c r="D52" s="83"/>
      <c r="E52" s="83"/>
      <c r="F52" s="83"/>
      <c r="G52" s="83"/>
    </row>
    <row r="53" spans="1:7" ht="15" customHeight="1">
      <c r="A53" s="804"/>
      <c r="B53" s="805"/>
      <c r="C53" s="83"/>
      <c r="D53" s="83"/>
      <c r="E53" s="83"/>
      <c r="F53" s="83"/>
      <c r="G53" s="83"/>
    </row>
    <row r="54" spans="1:7" ht="15" customHeight="1">
      <c r="A54" s="804"/>
      <c r="B54" s="805"/>
      <c r="C54" s="83"/>
      <c r="D54" s="83"/>
      <c r="E54" s="83"/>
      <c r="F54" s="83"/>
      <c r="G54" s="83"/>
    </row>
    <row r="55" spans="1:7" ht="15" customHeight="1">
      <c r="A55" s="804"/>
      <c r="B55" s="805"/>
      <c r="C55" s="83"/>
      <c r="D55" s="83"/>
      <c r="E55" s="83"/>
      <c r="F55" s="83"/>
      <c r="G55" s="83"/>
    </row>
    <row r="56" spans="1:7" ht="15" customHeight="1">
      <c r="A56" s="1381"/>
      <c r="B56" s="1382"/>
      <c r="C56" s="83"/>
      <c r="D56" s="83"/>
      <c r="E56" s="83"/>
      <c r="F56" s="83"/>
      <c r="G56" s="83"/>
    </row>
    <row r="57" spans="1:7" ht="15" customHeight="1">
      <c r="A57" s="1381"/>
      <c r="B57" s="1382"/>
      <c r="C57" s="83"/>
      <c r="D57" s="83"/>
      <c r="E57" s="83"/>
      <c r="F57" s="83"/>
      <c r="G57" s="83"/>
    </row>
    <row r="58" spans="1:7" ht="15" customHeight="1">
      <c r="A58" s="1381"/>
      <c r="B58" s="1382"/>
      <c r="C58" s="83"/>
      <c r="D58" s="83"/>
      <c r="E58" s="83"/>
      <c r="F58" s="83"/>
      <c r="G58" s="83"/>
    </row>
    <row r="59" spans="1:7" ht="15" customHeight="1">
      <c r="A59" s="1381"/>
      <c r="B59" s="1382"/>
      <c r="C59" s="83"/>
      <c r="D59" s="83"/>
      <c r="E59" s="83"/>
      <c r="F59" s="83"/>
      <c r="G59" s="83"/>
    </row>
    <row r="60" spans="1:7" ht="15" customHeight="1">
      <c r="A60" s="1381"/>
      <c r="B60" s="1382"/>
      <c r="C60" s="83"/>
      <c r="D60" s="83"/>
      <c r="E60" s="83"/>
      <c r="F60" s="83"/>
      <c r="G60" s="83"/>
    </row>
    <row r="61" spans="1:7" ht="15" customHeight="1">
      <c r="A61" s="1381"/>
      <c r="B61" s="1382"/>
      <c r="C61" s="83"/>
      <c r="D61" s="83"/>
      <c r="E61" s="83"/>
      <c r="F61" s="83"/>
      <c r="G61" s="83"/>
    </row>
    <row r="62" spans="1:7" ht="15" customHeight="1">
      <c r="A62" s="1381"/>
      <c r="B62" s="1382"/>
      <c r="C62" s="83"/>
      <c r="D62" s="83"/>
      <c r="E62" s="83"/>
      <c r="F62" s="83"/>
      <c r="G62" s="83"/>
    </row>
    <row r="63" spans="1:7" ht="15" customHeight="1">
      <c r="A63" s="1381"/>
      <c r="B63" s="1382"/>
      <c r="C63" s="83"/>
      <c r="D63" s="83"/>
      <c r="E63" s="83"/>
      <c r="F63" s="83"/>
      <c r="G63" s="83"/>
    </row>
    <row r="64" spans="1:7" ht="16.5" customHeight="1" thickBot="1">
      <c r="A64" s="1583" t="s">
        <v>83</v>
      </c>
      <c r="B64" s="1584"/>
      <c r="C64" s="84">
        <f>SUM(C44:C63)</f>
        <v>0</v>
      </c>
      <c r="D64" s="84">
        <f>SUM(D44:D63)</f>
        <v>32764.007820000003</v>
      </c>
      <c r="E64" s="84">
        <f>SUM(E44:E63)</f>
        <v>0</v>
      </c>
      <c r="F64" s="84">
        <f>SUM(F44:F63)</f>
        <v>0</v>
      </c>
      <c r="G64" s="84">
        <f>SUM(G44:G63)</f>
        <v>0</v>
      </c>
    </row>
    <row r="65" spans="1:7" ht="16.5" customHeight="1" thickTop="1">
      <c r="A65" s="298"/>
      <c r="B65" s="298"/>
      <c r="C65" s="299"/>
      <c r="D65" s="299"/>
      <c r="E65" s="299"/>
      <c r="F65" s="299"/>
      <c r="G65" s="299"/>
    </row>
    <row r="66" spans="1:7" ht="16.5" customHeight="1">
      <c r="A66" s="298"/>
      <c r="B66" s="298"/>
      <c r="C66" s="299"/>
      <c r="D66" s="299"/>
      <c r="E66" s="299"/>
      <c r="F66" s="299"/>
      <c r="G66" s="299"/>
    </row>
    <row r="67" spans="1:7" ht="31.5" customHeight="1">
      <c r="A67" s="823"/>
      <c r="B67" s="826"/>
      <c r="C67" s="1578" t="str">
        <f>Dates!A4</f>
        <v>March 31, 2018 ($000's)</v>
      </c>
      <c r="D67" s="1579"/>
      <c r="E67" s="1578" t="str">
        <f>Dates!A5</f>
        <v>March 31, 2017 ($000's)</v>
      </c>
      <c r="F67" s="1579"/>
      <c r="G67" s="299"/>
    </row>
    <row r="68" spans="1:7" ht="31.5" customHeight="1">
      <c r="A68" s="824"/>
      <c r="B68" s="836"/>
      <c r="C68" s="837" t="s">
        <v>416</v>
      </c>
      <c r="D68" s="837" t="s">
        <v>1165</v>
      </c>
      <c r="E68" s="837" t="s">
        <v>416</v>
      </c>
      <c r="F68" s="837" t="s">
        <v>1165</v>
      </c>
      <c r="G68" s="299"/>
    </row>
    <row r="69" spans="1:7" ht="16.5" customHeight="1">
      <c r="A69" s="830" t="s">
        <v>1166</v>
      </c>
      <c r="B69" s="827"/>
      <c r="C69" s="833"/>
      <c r="D69" s="834"/>
      <c r="E69" s="833"/>
      <c r="F69" s="834"/>
      <c r="G69" s="299"/>
    </row>
    <row r="70" spans="1:7" ht="16.5" customHeight="1">
      <c r="A70" s="830" t="s">
        <v>1167</v>
      </c>
      <c r="B70" s="827"/>
      <c r="C70" s="833"/>
      <c r="D70" s="834"/>
      <c r="E70" s="833"/>
      <c r="F70" s="834"/>
      <c r="G70" s="299"/>
    </row>
    <row r="71" spans="1:7" ht="16.5" customHeight="1">
      <c r="A71" s="831" t="s">
        <v>1160</v>
      </c>
      <c r="B71" s="827"/>
      <c r="C71" s="833"/>
      <c r="D71" s="834"/>
      <c r="E71" s="833"/>
      <c r="F71" s="834"/>
      <c r="G71" s="299"/>
    </row>
    <row r="72" spans="1:7" ht="16.5" customHeight="1">
      <c r="A72" s="831" t="s">
        <v>1161</v>
      </c>
      <c r="B72" s="827"/>
      <c r="C72" s="833"/>
      <c r="D72" s="834"/>
      <c r="E72" s="833"/>
      <c r="F72" s="834"/>
      <c r="G72" s="299"/>
    </row>
    <row r="73" spans="1:7" ht="16.5" customHeight="1">
      <c r="A73" s="831" t="s">
        <v>1162</v>
      </c>
      <c r="B73" s="827"/>
      <c r="C73" s="833"/>
      <c r="D73" s="834"/>
      <c r="E73" s="833"/>
      <c r="F73" s="834"/>
      <c r="G73" s="299"/>
    </row>
    <row r="74" spans="1:7" ht="16.5" customHeight="1">
      <c r="A74" s="831" t="s">
        <v>1163</v>
      </c>
      <c r="B74" s="827"/>
      <c r="C74" s="833"/>
      <c r="D74" s="834"/>
      <c r="E74" s="833"/>
      <c r="F74" s="834"/>
      <c r="G74" s="299"/>
    </row>
    <row r="75" spans="1:7" ht="16.5" customHeight="1">
      <c r="A75" s="832" t="s">
        <v>1164</v>
      </c>
      <c r="B75" s="828"/>
      <c r="C75" s="833"/>
      <c r="D75" s="833"/>
      <c r="E75" s="833"/>
      <c r="F75" s="833"/>
      <c r="G75" s="299"/>
    </row>
    <row r="76" spans="1:7" ht="16.5" customHeight="1" thickBot="1">
      <c r="A76" s="825" t="s">
        <v>98</v>
      </c>
      <c r="B76" s="829"/>
      <c r="C76" s="84">
        <f>SUM(C69:C75)</f>
        <v>0</v>
      </c>
      <c r="D76" s="84">
        <f>SUM(D69:D75)</f>
        <v>0</v>
      </c>
      <c r="E76" s="84">
        <f>SUM(E69:E75)</f>
        <v>0</v>
      </c>
      <c r="F76" s="84">
        <f>SUM(F69:F75)</f>
        <v>0</v>
      </c>
      <c r="G76" s="299"/>
    </row>
    <row r="77" spans="1:7" ht="16.5" customHeight="1" thickTop="1">
      <c r="A77" s="298"/>
      <c r="B77" s="298"/>
      <c r="C77" s="299"/>
      <c r="D77" s="299"/>
      <c r="E77" s="299"/>
      <c r="F77" s="299"/>
      <c r="G77" s="299"/>
    </row>
    <row r="78" spans="1:7" ht="16.5" customHeight="1">
      <c r="A78" s="635" t="s">
        <v>7</v>
      </c>
      <c r="B78" s="298"/>
      <c r="C78" s="299"/>
      <c r="D78" s="299"/>
      <c r="E78" s="299"/>
      <c r="F78" s="299"/>
      <c r="G78" s="299"/>
    </row>
    <row r="79" spans="1:7" ht="41.25" customHeight="1">
      <c r="A79" s="1581" t="s">
        <v>229</v>
      </c>
      <c r="B79" s="1582"/>
      <c r="C79" s="1582"/>
      <c r="D79" s="1582"/>
      <c r="E79" s="1582"/>
      <c r="F79" s="1582"/>
      <c r="G79" s="1582"/>
    </row>
    <row r="80" spans="1:7" ht="12" customHeight="1">
      <c r="A80" s="649"/>
      <c r="B80" s="650"/>
      <c r="C80" s="650"/>
      <c r="D80" s="650"/>
      <c r="E80" s="650"/>
      <c r="F80" s="650"/>
      <c r="G80" s="650"/>
    </row>
    <row r="81" spans="1:12" ht="29.25" customHeight="1">
      <c r="A81" s="1464" t="s">
        <v>370</v>
      </c>
      <c r="B81" s="1571"/>
      <c r="C81" s="1571"/>
      <c r="D81" s="1571"/>
      <c r="E81" s="1571"/>
      <c r="F81" s="1571"/>
      <c r="G81" s="1571"/>
    </row>
    <row r="82" spans="1:12" ht="12" customHeight="1">
      <c r="A82" s="642"/>
      <c r="B82" s="648"/>
      <c r="C82" s="648"/>
      <c r="D82" s="648"/>
      <c r="E82" s="648"/>
      <c r="F82" s="648"/>
      <c r="G82" s="648"/>
    </row>
    <row r="83" spans="1:12" ht="15.75" customHeight="1">
      <c r="A83" s="1464" t="s">
        <v>371</v>
      </c>
      <c r="B83" s="1571" t="s">
        <v>151</v>
      </c>
      <c r="C83" s="1571" t="s">
        <v>151</v>
      </c>
      <c r="D83" s="1571" t="s">
        <v>151</v>
      </c>
      <c r="E83" s="1571" t="s">
        <v>151</v>
      </c>
      <c r="F83" s="1571"/>
      <c r="G83" s="1571" t="s">
        <v>151</v>
      </c>
      <c r="H83" s="48" t="s">
        <v>122</v>
      </c>
      <c r="I83" s="48" t="s">
        <v>122</v>
      </c>
      <c r="J83" s="48" t="s">
        <v>122</v>
      </c>
      <c r="K83" s="48" t="s">
        <v>122</v>
      </c>
      <c r="L83" s="48" t="s">
        <v>122</v>
      </c>
    </row>
    <row r="84" spans="1:12" ht="12" customHeight="1">
      <c r="A84" s="642"/>
      <c r="B84" s="648"/>
      <c r="C84" s="648"/>
      <c r="D84" s="648"/>
      <c r="E84" s="648"/>
      <c r="F84" s="648"/>
      <c r="G84" s="648"/>
    </row>
    <row r="85" spans="1:12" ht="18" customHeight="1">
      <c r="A85" s="1464" t="s">
        <v>230</v>
      </c>
      <c r="B85" s="1571"/>
      <c r="C85" s="1571"/>
      <c r="D85" s="1571"/>
      <c r="E85" s="1571"/>
      <c r="F85" s="1571"/>
      <c r="G85" s="1571"/>
    </row>
    <row r="86" spans="1:12" ht="12" customHeight="1">
      <c r="A86" s="642"/>
      <c r="B86" s="648"/>
      <c r="C86" s="648"/>
      <c r="D86" s="648"/>
      <c r="E86" s="648"/>
      <c r="F86" s="648"/>
      <c r="G86" s="648"/>
    </row>
    <row r="87" spans="1:12" ht="14.25" customHeight="1">
      <c r="A87" s="1464" t="s">
        <v>231</v>
      </c>
      <c r="B87" s="1571"/>
      <c r="C87" s="1571"/>
      <c r="D87" s="1571"/>
      <c r="E87" s="1571"/>
      <c r="F87" s="1571"/>
      <c r="G87" s="1571"/>
    </row>
    <row r="88" spans="1:12" ht="12" customHeight="1"/>
    <row r="89" spans="1:12" ht="14.25">
      <c r="A89" s="147" t="s">
        <v>323</v>
      </c>
    </row>
    <row r="90" spans="1:12" ht="23.25" customHeight="1">
      <c r="A90" s="34" t="s">
        <v>172</v>
      </c>
      <c r="B90" s="34"/>
      <c r="C90" s="34"/>
      <c r="D90" s="34"/>
    </row>
    <row r="91" spans="1:12" ht="24.75" customHeight="1">
      <c r="A91" s="34" t="s">
        <v>173</v>
      </c>
      <c r="B91" s="34"/>
      <c r="C91" s="35"/>
      <c r="D91" s="35"/>
    </row>
    <row r="92" spans="1:12" ht="24.75" customHeight="1">
      <c r="A92" s="33" t="s">
        <v>174</v>
      </c>
      <c r="B92" s="33"/>
      <c r="C92" s="33"/>
      <c r="D92" s="33"/>
      <c r="E92" s="47"/>
      <c r="F92" s="47"/>
      <c r="G92" s="47"/>
      <c r="H92" s="47"/>
      <c r="I92" s="47"/>
    </row>
    <row r="93" spans="1:12" ht="10.5" customHeight="1">
      <c r="A93" s="47"/>
      <c r="B93" s="47"/>
      <c r="C93" s="47"/>
      <c r="D93" s="47"/>
      <c r="E93" s="47"/>
      <c r="F93" s="47"/>
      <c r="G93" s="47"/>
      <c r="H93" s="47"/>
      <c r="I93" s="47"/>
    </row>
    <row r="94" spans="1:12" ht="14.25">
      <c r="A94" s="462" t="s">
        <v>264</v>
      </c>
      <c r="B94" s="653"/>
      <c r="C94" s="653"/>
      <c r="D94" s="653"/>
      <c r="E94" s="653"/>
      <c r="F94" s="653"/>
      <c r="G94" s="653"/>
      <c r="H94" s="653"/>
      <c r="I94" s="653"/>
    </row>
    <row r="95" spans="1:12">
      <c r="A95" s="640"/>
      <c r="B95" s="640"/>
      <c r="C95" s="640"/>
      <c r="D95" s="640"/>
      <c r="E95" s="640"/>
      <c r="F95" s="640"/>
      <c r="G95" s="640"/>
      <c r="H95" s="640"/>
      <c r="I95" s="640"/>
    </row>
    <row r="96" spans="1:12">
      <c r="A96" s="461"/>
      <c r="B96" s="461"/>
      <c r="C96" s="461"/>
      <c r="D96" s="461"/>
      <c r="E96" s="640"/>
      <c r="F96" s="640"/>
      <c r="G96" s="640"/>
      <c r="H96" s="640"/>
      <c r="I96" s="640"/>
    </row>
    <row r="97" spans="1:9">
      <c r="A97" s="460"/>
      <c r="B97" s="460"/>
      <c r="C97" s="460"/>
      <c r="D97" s="460"/>
      <c r="E97" s="640"/>
      <c r="F97" s="640"/>
      <c r="G97" s="640"/>
      <c r="H97" s="640"/>
      <c r="I97" s="640"/>
    </row>
    <row r="98" spans="1:9">
      <c r="A98" s="461"/>
      <c r="B98" s="461"/>
      <c r="C98" s="461"/>
      <c r="D98" s="461"/>
      <c r="E98" s="640"/>
      <c r="F98" s="640"/>
      <c r="G98" s="640"/>
      <c r="H98" s="640"/>
      <c r="I98" s="640"/>
    </row>
    <row r="99" spans="1:9">
      <c r="A99" s="460"/>
      <c r="B99" s="460"/>
      <c r="C99" s="460"/>
      <c r="D99" s="460"/>
      <c r="E99" s="640"/>
      <c r="F99" s="640"/>
      <c r="G99" s="640"/>
      <c r="H99" s="640"/>
      <c r="I99" s="640"/>
    </row>
    <row r="100" spans="1:9">
      <c r="A100" s="461"/>
      <c r="B100" s="461"/>
      <c r="C100" s="461"/>
      <c r="D100" s="461"/>
      <c r="E100" s="640"/>
      <c r="F100" s="640"/>
      <c r="G100" s="640"/>
      <c r="H100" s="640"/>
      <c r="I100" s="640"/>
    </row>
    <row r="101" spans="1:9" s="47" customFormat="1">
      <c r="E101" s="268"/>
      <c r="F101" s="268"/>
      <c r="G101" s="268"/>
      <c r="H101" s="268"/>
    </row>
    <row r="102" spans="1:9" ht="27" customHeight="1">
      <c r="A102" s="33" t="s">
        <v>24</v>
      </c>
      <c r="B102" s="47"/>
      <c r="C102" s="47"/>
      <c r="D102" s="47"/>
      <c r="E102" s="47"/>
      <c r="F102" s="47"/>
      <c r="G102" s="47"/>
      <c r="H102" s="47"/>
      <c r="I102" s="47"/>
    </row>
    <row r="103" spans="1:9">
      <c r="A103" s="710" t="s">
        <v>342</v>
      </c>
      <c r="B103" s="47"/>
      <c r="C103" s="47"/>
      <c r="D103" s="47"/>
      <c r="E103" s="47"/>
      <c r="F103" s="47"/>
      <c r="G103" s="47"/>
      <c r="H103" s="47"/>
      <c r="I103" s="47"/>
    </row>
    <row r="104" spans="1:9" ht="23.25" customHeight="1">
      <c r="A104" s="33" t="s">
        <v>33</v>
      </c>
      <c r="B104" s="47"/>
      <c r="C104" s="47"/>
      <c r="D104" s="47"/>
      <c r="E104" s="47"/>
      <c r="F104" s="47"/>
      <c r="G104" s="47"/>
      <c r="H104" s="47"/>
      <c r="I104" s="47"/>
    </row>
    <row r="105" spans="1:9">
      <c r="A105" s="47"/>
      <c r="B105" s="47"/>
      <c r="C105" s="47"/>
      <c r="D105" s="47"/>
      <c r="E105" s="47"/>
      <c r="F105" s="47"/>
      <c r="G105" s="47"/>
      <c r="H105" s="47"/>
      <c r="I105" s="47"/>
    </row>
    <row r="106" spans="1:9" ht="24" customHeight="1">
      <c r="A106" s="33" t="s">
        <v>25</v>
      </c>
      <c r="B106" s="47"/>
      <c r="C106" s="47"/>
      <c r="D106" s="47"/>
    </row>
    <row r="107" spans="1:9">
      <c r="A107" s="710" t="s">
        <v>343</v>
      </c>
      <c r="B107" s="47"/>
      <c r="C107" s="716"/>
      <c r="D107" s="47"/>
    </row>
    <row r="108" spans="1:9">
      <c r="A108" s="33"/>
      <c r="B108" s="47"/>
      <c r="C108" s="47"/>
      <c r="D108" s="47"/>
    </row>
    <row r="109" spans="1:9">
      <c r="A109" s="33" t="s">
        <v>35</v>
      </c>
      <c r="B109" s="47"/>
    </row>
  </sheetData>
  <sheetProtection formatCells="0" formatColumns="0" formatRows="0" insertRows="0"/>
  <mergeCells count="42">
    <mergeCell ref="K24:L24"/>
    <mergeCell ref="K25:L25"/>
    <mergeCell ref="A79:G79"/>
    <mergeCell ref="A44:B44"/>
    <mergeCell ref="A63:B63"/>
    <mergeCell ref="A64:B64"/>
    <mergeCell ref="A61:B61"/>
    <mergeCell ref="A59:B59"/>
    <mergeCell ref="A62:B62"/>
    <mergeCell ref="A57:B57"/>
    <mergeCell ref="G33:I36"/>
    <mergeCell ref="A87:G87"/>
    <mergeCell ref="A85:G85"/>
    <mergeCell ref="G32:I32"/>
    <mergeCell ref="A41:B43"/>
    <mergeCell ref="A60:B60"/>
    <mergeCell ref="A81:G81"/>
    <mergeCell ref="A83:G83"/>
    <mergeCell ref="A45:B45"/>
    <mergeCell ref="A46:B46"/>
    <mergeCell ref="A47:B47"/>
    <mergeCell ref="A48:B48"/>
    <mergeCell ref="A49:B49"/>
    <mergeCell ref="C67:D67"/>
    <mergeCell ref="E67:F67"/>
    <mergeCell ref="A58:B58"/>
    <mergeCell ref="A56:B56"/>
    <mergeCell ref="A1:G1"/>
    <mergeCell ref="A8:A9"/>
    <mergeCell ref="A7:C7"/>
    <mergeCell ref="B8:B9"/>
    <mergeCell ref="A2:G2"/>
    <mergeCell ref="A3:G3"/>
    <mergeCell ref="B5:D5"/>
    <mergeCell ref="G8:I9"/>
    <mergeCell ref="G10:I10"/>
    <mergeCell ref="C41:G41"/>
    <mergeCell ref="G14:I16"/>
    <mergeCell ref="G11:I13"/>
    <mergeCell ref="G17:I21"/>
    <mergeCell ref="G22:I26"/>
    <mergeCell ref="G27:I30"/>
  </mergeCells>
  <phoneticPr fontId="0" type="noConversion"/>
  <printOptions horizontalCentered="1"/>
  <pageMargins left="0.49" right="0.5" top="0.41" bottom="0.76" header="0.24" footer="0.24"/>
  <pageSetup paperSize="3" scale="50" orientation="portrait" cellComments="asDisplayed"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ICP!$A:$A</xm:f>
          </x14:formula1>
          <xm:sqref>A44:B63</xm:sqref>
        </x14:dataValidation>
        <x14:dataValidation type="list" allowBlank="1" showInputMessage="1" showErrorMessage="1">
          <x14:formula1>
            <xm:f>[6]ICP!#REF!</xm:f>
          </x14:formula1>
          <xm:sqref>K24:L25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Q88"/>
  <sheetViews>
    <sheetView showGridLines="0" topLeftCell="A16" zoomScaleNormal="100" workbookViewId="0">
      <selection activeCell="A39" sqref="A39:I39"/>
    </sheetView>
  </sheetViews>
  <sheetFormatPr defaultColWidth="9.140625" defaultRowHeight="12.75"/>
  <cols>
    <col min="1" max="1" width="44.5703125" style="48" customWidth="1"/>
    <col min="2" max="3" width="19.42578125" style="48" customWidth="1"/>
    <col min="4" max="4" width="19.7109375" style="48" customWidth="1"/>
    <col min="5" max="5" width="18.85546875" style="48" customWidth="1"/>
    <col min="6" max="6" width="19.5703125" style="48" customWidth="1"/>
    <col min="7" max="7" width="19.28515625" style="48" customWidth="1"/>
    <col min="8" max="8" width="17" style="48" customWidth="1"/>
    <col min="9" max="9" width="19.140625" style="48" customWidth="1"/>
    <col min="10" max="10" width="16.28515625" style="48" customWidth="1"/>
    <col min="11" max="16384" width="9.140625" style="48"/>
  </cols>
  <sheetData>
    <row r="1" spans="1:17" ht="15">
      <c r="A1" s="1599" t="str">
        <f>'Tab Contents'!A1:C1</f>
        <v>2017-18 PUBLIC ACCOUNTS</v>
      </c>
      <c r="B1" s="1599"/>
      <c r="C1" s="1599"/>
      <c r="D1" s="1599"/>
      <c r="E1" s="1599"/>
      <c r="F1" s="1599"/>
      <c r="G1" s="1599"/>
      <c r="H1" s="1599"/>
      <c r="I1" s="1599"/>
    </row>
    <row r="2" spans="1:17" ht="15">
      <c r="A2" s="1602" t="s">
        <v>67</v>
      </c>
      <c r="B2" s="1602"/>
      <c r="C2" s="1602"/>
      <c r="D2" s="1602"/>
      <c r="E2" s="1602"/>
      <c r="F2" s="1602"/>
      <c r="G2" s="1602"/>
      <c r="H2" s="1602"/>
      <c r="I2" s="1602"/>
    </row>
    <row r="3" spans="1:17" ht="15.75" thickBot="1">
      <c r="A3" s="1569" t="s">
        <v>17</v>
      </c>
      <c r="B3" s="1569"/>
      <c r="C3" s="1569"/>
      <c r="D3" s="1569"/>
      <c r="E3" s="1569"/>
      <c r="F3" s="1569"/>
      <c r="G3" s="1569"/>
      <c r="H3" s="1569"/>
      <c r="I3" s="1569"/>
    </row>
    <row r="4" spans="1:17" ht="13.5" thickBot="1">
      <c r="A4" s="300"/>
      <c r="B4" s="300"/>
      <c r="C4" s="300"/>
      <c r="D4" s="300"/>
      <c r="E4" s="300"/>
      <c r="F4" s="300"/>
      <c r="G4" s="300"/>
      <c r="H4" s="300"/>
      <c r="I4" s="300"/>
    </row>
    <row r="5" spans="1:17" ht="18.600000000000001" customHeight="1" thickBot="1">
      <c r="A5" s="144" t="s">
        <v>164</v>
      </c>
      <c r="B5" s="1532">
        <f>'Form 2A'!B5:D5</f>
        <v>0</v>
      </c>
      <c r="C5" s="1533"/>
      <c r="D5" s="1533"/>
      <c r="E5" s="1534"/>
      <c r="F5" s="144"/>
      <c r="G5" s="144"/>
      <c r="H5" s="144"/>
      <c r="I5" s="280"/>
    </row>
    <row r="6" spans="1:17">
      <c r="A6" s="144"/>
      <c r="B6" s="144"/>
      <c r="C6" s="144"/>
      <c r="D6" s="144"/>
      <c r="E6" s="144"/>
      <c r="F6" s="144"/>
      <c r="G6" s="144"/>
      <c r="H6" s="144"/>
      <c r="I6" s="280"/>
      <c r="J6" s="786"/>
      <c r="K6" s="786"/>
      <c r="L6" s="786"/>
      <c r="M6" s="786"/>
      <c r="N6" s="786"/>
      <c r="O6" s="786"/>
      <c r="P6" s="786"/>
      <c r="Q6" s="786"/>
    </row>
    <row r="7" spans="1:17" ht="15" customHeight="1" thickBot="1">
      <c r="A7" s="1565" t="s">
        <v>158</v>
      </c>
      <c r="B7" s="1566"/>
      <c r="C7" s="1566"/>
      <c r="D7" s="1566"/>
      <c r="E7" s="1566"/>
      <c r="F7" s="1566"/>
      <c r="G7" s="1566"/>
      <c r="H7" s="1566"/>
      <c r="I7" s="1566"/>
      <c r="J7" s="786"/>
      <c r="K7" s="786"/>
      <c r="L7" s="786"/>
      <c r="M7" s="786"/>
      <c r="N7" s="786"/>
      <c r="O7" s="786"/>
      <c r="P7" s="786"/>
      <c r="Q7" s="786"/>
    </row>
    <row r="8" spans="1:17" ht="17.25" customHeight="1">
      <c r="A8" s="1563" t="s">
        <v>64</v>
      </c>
      <c r="B8" s="1603" t="str">
        <f>Dates!$A$10</f>
        <v>Report in ($000's) at March 31, 2018</v>
      </c>
      <c r="C8" s="1604"/>
      <c r="D8" s="1604"/>
      <c r="E8" s="1604"/>
      <c r="F8" s="1604"/>
      <c r="G8" s="1604"/>
      <c r="H8" s="1604"/>
      <c r="I8" s="1605"/>
      <c r="J8" s="786"/>
      <c r="K8" s="786"/>
      <c r="L8" s="786"/>
      <c r="M8" s="786"/>
      <c r="N8" s="786"/>
      <c r="O8" s="786"/>
      <c r="P8" s="786"/>
      <c r="Q8" s="786"/>
    </row>
    <row r="9" spans="1:17" ht="36.75" customHeight="1">
      <c r="A9" s="1564"/>
      <c r="B9" s="301" t="s">
        <v>20</v>
      </c>
      <c r="C9" s="282" t="s">
        <v>66</v>
      </c>
      <c r="D9" s="282" t="s">
        <v>239</v>
      </c>
      <c r="E9" s="282" t="s">
        <v>159</v>
      </c>
      <c r="F9" s="282" t="s">
        <v>160</v>
      </c>
      <c r="G9" s="282" t="s">
        <v>155</v>
      </c>
      <c r="H9" s="282" t="s">
        <v>100</v>
      </c>
      <c r="I9" s="856" t="s">
        <v>98</v>
      </c>
      <c r="J9" s="786"/>
      <c r="K9" s="786"/>
      <c r="L9" s="786"/>
      <c r="M9" s="786"/>
      <c r="N9" s="786"/>
      <c r="O9" s="786"/>
      <c r="P9" s="786"/>
      <c r="Q9" s="786"/>
    </row>
    <row r="10" spans="1:17" ht="15" customHeight="1">
      <c r="A10" s="302" t="s">
        <v>290</v>
      </c>
      <c r="B10" s="303"/>
      <c r="C10" s="303"/>
      <c r="D10" s="303"/>
      <c r="E10" s="303"/>
      <c r="F10" s="303"/>
      <c r="G10" s="303"/>
      <c r="H10" s="304"/>
      <c r="I10" s="857"/>
      <c r="J10" s="786"/>
      <c r="K10" s="786"/>
      <c r="L10" s="786"/>
      <c r="M10" s="786"/>
      <c r="N10" s="786"/>
      <c r="O10" s="786"/>
      <c r="P10" s="786"/>
      <c r="Q10" s="786"/>
    </row>
    <row r="11" spans="1:17" ht="15.75" customHeight="1">
      <c r="A11" s="305" t="s">
        <v>293</v>
      </c>
      <c r="B11" s="99">
        <v>365.92721</v>
      </c>
      <c r="C11" s="99">
        <v>56235.26915</v>
      </c>
      <c r="D11" s="99"/>
      <c r="E11" s="99">
        <v>14589.699000000001</v>
      </c>
      <c r="F11" s="99">
        <v>406423.39394999994</v>
      </c>
      <c r="G11" s="99"/>
      <c r="H11" s="99"/>
      <c r="I11" s="855">
        <f>SUM(B11:H11)</f>
        <v>477614.28930999991</v>
      </c>
      <c r="J11" s="787"/>
      <c r="K11" s="788"/>
      <c r="L11" s="786"/>
      <c r="M11" s="786"/>
      <c r="N11" s="786"/>
      <c r="O11" s="786"/>
      <c r="P11" s="786"/>
      <c r="Q11" s="786"/>
    </row>
    <row r="12" spans="1:17" ht="19.5" customHeight="1">
      <c r="A12" s="306" t="s">
        <v>161</v>
      </c>
      <c r="B12" s="99"/>
      <c r="C12" s="99">
        <v>129.77731999999702</v>
      </c>
      <c r="D12" s="99"/>
      <c r="E12" s="99"/>
      <c r="F12" s="99">
        <v>24310.233549999986</v>
      </c>
      <c r="G12" s="99"/>
      <c r="H12" s="99"/>
      <c r="I12" s="855">
        <f>SUM(B12:H12)</f>
        <v>24440.010869999984</v>
      </c>
      <c r="J12" s="787"/>
      <c r="K12" s="788"/>
      <c r="L12" s="786"/>
      <c r="M12" s="786"/>
      <c r="N12" s="786"/>
      <c r="O12" s="786"/>
      <c r="P12" s="786"/>
      <c r="Q12" s="786"/>
    </row>
    <row r="13" spans="1:17" ht="15" customHeight="1">
      <c r="A13" s="305" t="s">
        <v>291</v>
      </c>
      <c r="B13" s="99"/>
      <c r="C13" s="99"/>
      <c r="D13" s="99"/>
      <c r="E13" s="99"/>
      <c r="F13" s="99">
        <v>341.36280999999997</v>
      </c>
      <c r="G13" s="99"/>
      <c r="H13" s="99"/>
      <c r="I13" s="855">
        <f>SUM(B13:H13)</f>
        <v>341.36280999999997</v>
      </c>
      <c r="J13" s="787"/>
      <c r="K13" s="788"/>
      <c r="L13" s="786"/>
      <c r="M13" s="786"/>
      <c r="N13" s="786"/>
      <c r="O13" s="786"/>
      <c r="P13" s="786"/>
      <c r="Q13" s="786"/>
    </row>
    <row r="14" spans="1:17" ht="15.75" customHeight="1">
      <c r="A14" s="307" t="s">
        <v>287</v>
      </c>
      <c r="B14" s="99"/>
      <c r="C14" s="99">
        <v>-38.942769999999996</v>
      </c>
      <c r="D14" s="99"/>
      <c r="E14" s="99">
        <v>-32.255409999999998</v>
      </c>
      <c r="F14" s="99"/>
      <c r="G14" s="99"/>
      <c r="H14" s="99"/>
      <c r="I14" s="855">
        <f>SUM(B14:H14)</f>
        <v>-71.198179999999994</v>
      </c>
      <c r="J14" s="894">
        <f>I14-I20-C64</f>
        <v>1.4210854715202004E-14</v>
      </c>
      <c r="K14" s="786"/>
      <c r="L14" s="786"/>
      <c r="M14" s="786"/>
      <c r="N14" s="786"/>
      <c r="O14" s="786"/>
      <c r="P14" s="786"/>
      <c r="Q14" s="786"/>
    </row>
    <row r="15" spans="1:17" ht="30" customHeight="1">
      <c r="A15" s="308" t="s">
        <v>334</v>
      </c>
      <c r="B15" s="99"/>
      <c r="C15" s="99"/>
      <c r="D15" s="99"/>
      <c r="E15" s="99"/>
      <c r="F15" s="99"/>
      <c r="G15" s="99"/>
      <c r="H15" s="99"/>
      <c r="I15" s="855">
        <f>SUM(B15:H15)</f>
        <v>0</v>
      </c>
      <c r="J15" s="787"/>
      <c r="K15" s="786"/>
      <c r="L15" s="786"/>
      <c r="M15" s="786"/>
      <c r="N15" s="786"/>
      <c r="O15" s="786"/>
      <c r="P15" s="786"/>
      <c r="Q15" s="786"/>
    </row>
    <row r="16" spans="1:17" ht="15" customHeight="1">
      <c r="A16" s="466" t="s">
        <v>292</v>
      </c>
      <c r="B16" s="467">
        <f>SUM(B11:B15)</f>
        <v>365.92721</v>
      </c>
      <c r="C16" s="467">
        <f t="shared" ref="C16:I16" si="0">SUM(C11:C15)</f>
        <v>56326.103699999992</v>
      </c>
      <c r="D16" s="467">
        <f t="shared" si="0"/>
        <v>0</v>
      </c>
      <c r="E16" s="467">
        <f t="shared" si="0"/>
        <v>14557.443590000001</v>
      </c>
      <c r="F16" s="467">
        <f t="shared" si="0"/>
        <v>431074.99030999996</v>
      </c>
      <c r="G16" s="467">
        <f t="shared" si="0"/>
        <v>0</v>
      </c>
      <c r="H16" s="467">
        <f t="shared" si="0"/>
        <v>0</v>
      </c>
      <c r="I16" s="858">
        <f t="shared" si="0"/>
        <v>502324.46480999992</v>
      </c>
      <c r="J16" s="787"/>
      <c r="K16" s="786"/>
      <c r="L16" s="786"/>
      <c r="M16" s="786"/>
      <c r="N16" s="786"/>
      <c r="O16" s="786"/>
      <c r="P16" s="786"/>
      <c r="Q16" s="786"/>
    </row>
    <row r="17" spans="1:17" ht="15" customHeight="1">
      <c r="A17" s="463" t="s">
        <v>65</v>
      </c>
      <c r="B17" s="464"/>
      <c r="C17" s="464"/>
      <c r="D17" s="464"/>
      <c r="E17" s="464"/>
      <c r="F17" s="464"/>
      <c r="G17" s="464"/>
      <c r="H17" s="465"/>
      <c r="I17" s="859"/>
      <c r="J17" s="787"/>
      <c r="K17" s="786"/>
      <c r="L17" s="786"/>
      <c r="M17" s="786"/>
      <c r="N17" s="786"/>
      <c r="O17" s="786"/>
      <c r="P17" s="786"/>
      <c r="Q17" s="786"/>
    </row>
    <row r="18" spans="1:17" ht="15" customHeight="1">
      <c r="A18" s="307" t="s">
        <v>294</v>
      </c>
      <c r="B18" s="851" t="s">
        <v>39</v>
      </c>
      <c r="C18" s="99">
        <f>'[7]Form 2D'!$C$22</f>
        <v>24731.406300000002</v>
      </c>
      <c r="D18" s="99"/>
      <c r="E18" s="99">
        <f>'[7]Form 2D'!$E$22</f>
        <v>14589.7</v>
      </c>
      <c r="F18" s="99">
        <f>'[7]Form 2D'!$F$22</f>
        <v>335991.12694999989</v>
      </c>
      <c r="G18" s="99"/>
      <c r="H18" s="99"/>
      <c r="I18" s="855">
        <f>SUM(C18:H18)</f>
        <v>375312.23324999987</v>
      </c>
      <c r="J18" s="787"/>
      <c r="K18" s="786"/>
      <c r="L18" s="786"/>
      <c r="M18" s="786"/>
      <c r="N18" s="786"/>
      <c r="O18" s="786"/>
      <c r="P18" s="786"/>
      <c r="Q18" s="786"/>
    </row>
    <row r="19" spans="1:17" ht="15" customHeight="1">
      <c r="A19" s="306" t="s">
        <v>152</v>
      </c>
      <c r="B19" s="851" t="s">
        <v>39</v>
      </c>
      <c r="C19" s="99">
        <v>1658.7520000000004</v>
      </c>
      <c r="D19" s="99"/>
      <c r="E19" s="99"/>
      <c r="F19" s="99">
        <v>19242.328259999995</v>
      </c>
      <c r="G19" s="99"/>
      <c r="H19" s="99"/>
      <c r="I19" s="855">
        <f>SUM(C19:H19)</f>
        <v>20901.080259999995</v>
      </c>
      <c r="J19" s="787"/>
      <c r="K19" s="788"/>
      <c r="L19" s="786"/>
      <c r="M19" s="786"/>
      <c r="N19" s="786"/>
      <c r="O19" s="786"/>
      <c r="P19" s="786"/>
      <c r="Q19" s="786"/>
    </row>
    <row r="20" spans="1:17" ht="15" customHeight="1">
      <c r="A20" s="307" t="s">
        <v>287</v>
      </c>
      <c r="B20" s="851" t="s">
        <v>39</v>
      </c>
      <c r="C20" s="99">
        <v>-38.942770000000003</v>
      </c>
      <c r="D20" s="99"/>
      <c r="E20" s="99">
        <v>-32.255409999999998</v>
      </c>
      <c r="F20" s="99"/>
      <c r="G20" s="99"/>
      <c r="H20" s="99"/>
      <c r="I20" s="855">
        <f>SUM(C20:H20)</f>
        <v>-71.198180000000008</v>
      </c>
      <c r="J20" s="787"/>
      <c r="K20" s="787"/>
      <c r="L20" s="786"/>
      <c r="M20" s="786"/>
      <c r="N20" s="786"/>
      <c r="O20" s="786"/>
      <c r="P20" s="786"/>
      <c r="Q20" s="786"/>
    </row>
    <row r="21" spans="1:17" ht="33.75" customHeight="1">
      <c r="A21" s="308" t="s">
        <v>333</v>
      </c>
      <c r="B21" s="852" t="s">
        <v>39</v>
      </c>
      <c r="C21" s="99"/>
      <c r="D21" s="99"/>
      <c r="E21" s="99"/>
      <c r="F21" s="99"/>
      <c r="G21" s="99"/>
      <c r="H21" s="99"/>
      <c r="I21" s="855">
        <f>SUM(C21:H21)</f>
        <v>0</v>
      </c>
      <c r="J21" s="787"/>
      <c r="K21" s="786"/>
      <c r="L21" s="786"/>
      <c r="M21" s="786"/>
      <c r="N21" s="786"/>
      <c r="O21" s="786"/>
      <c r="P21" s="786"/>
      <c r="Q21" s="786"/>
    </row>
    <row r="22" spans="1:17" ht="16.5" customHeight="1" thickBot="1">
      <c r="A22" s="309" t="s">
        <v>286</v>
      </c>
      <c r="B22" s="853" t="s">
        <v>39</v>
      </c>
      <c r="C22" s="854">
        <f>SUM(C18:C21)</f>
        <v>26351.215530000001</v>
      </c>
      <c r="D22" s="854">
        <f t="shared" ref="D22:I22" si="1">SUM(D18:D21)</f>
        <v>0</v>
      </c>
      <c r="E22" s="854">
        <f t="shared" si="1"/>
        <v>14557.444590000001</v>
      </c>
      <c r="F22" s="854">
        <f t="shared" si="1"/>
        <v>355233.45520999987</v>
      </c>
      <c r="G22" s="854">
        <f t="shared" si="1"/>
        <v>0</v>
      </c>
      <c r="H22" s="854">
        <f t="shared" si="1"/>
        <v>0</v>
      </c>
      <c r="I22" s="855">
        <f t="shared" si="1"/>
        <v>396142.11532999988</v>
      </c>
      <c r="J22" s="787"/>
      <c r="K22" s="786"/>
      <c r="L22" s="786"/>
      <c r="M22" s="786"/>
      <c r="N22" s="786"/>
      <c r="O22" s="786"/>
      <c r="P22" s="786"/>
      <c r="Q22" s="786"/>
    </row>
    <row r="23" spans="1:17" ht="21.75" customHeight="1" thickTop="1" thickBot="1">
      <c r="A23" s="310" t="s">
        <v>285</v>
      </c>
      <c r="B23" s="100">
        <f>B16</f>
        <v>365.92721</v>
      </c>
      <c r="C23" s="101">
        <f>C16-C22</f>
        <v>29974.888169999991</v>
      </c>
      <c r="D23" s="101">
        <f t="shared" ref="D23:H23" si="2">D16-D22</f>
        <v>0</v>
      </c>
      <c r="E23" s="101">
        <f t="shared" si="2"/>
        <v>-1.0000000002037268E-3</v>
      </c>
      <c r="F23" s="101">
        <f t="shared" si="2"/>
        <v>75841.535100000096</v>
      </c>
      <c r="G23" s="101">
        <f t="shared" si="2"/>
        <v>0</v>
      </c>
      <c r="H23" s="101">
        <f t="shared" si="2"/>
        <v>0</v>
      </c>
      <c r="I23" s="860">
        <f>I16-I22</f>
        <v>106182.34948000003</v>
      </c>
      <c r="J23" s="789"/>
      <c r="K23" s="790"/>
      <c r="L23" s="790"/>
      <c r="M23" s="790"/>
      <c r="N23" s="790"/>
      <c r="O23" s="790"/>
      <c r="P23" s="786"/>
      <c r="Q23" s="786"/>
    </row>
    <row r="24" spans="1:17" ht="13.5" thickBot="1">
      <c r="A24" s="312"/>
      <c r="B24" s="312"/>
      <c r="C24" s="312"/>
      <c r="D24" s="312"/>
      <c r="E24" s="312"/>
      <c r="F24" s="312"/>
      <c r="G24" s="312"/>
      <c r="H24" s="312"/>
      <c r="I24" s="312"/>
      <c r="J24" s="787"/>
      <c r="K24" s="786"/>
      <c r="L24" s="786"/>
      <c r="M24" s="786"/>
      <c r="N24" s="786"/>
      <c r="O24" s="786"/>
      <c r="P24" s="786"/>
      <c r="Q24" s="786"/>
    </row>
    <row r="25" spans="1:17" ht="35.25" customHeight="1">
      <c r="A25" s="815" t="s">
        <v>1170</v>
      </c>
      <c r="B25" s="820" t="s">
        <v>20</v>
      </c>
      <c r="C25" s="820" t="s">
        <v>66</v>
      </c>
      <c r="D25" s="821" t="s">
        <v>239</v>
      </c>
      <c r="E25" s="821" t="s">
        <v>159</v>
      </c>
      <c r="F25" s="821" t="s">
        <v>160</v>
      </c>
      <c r="G25" s="820" t="s">
        <v>155</v>
      </c>
      <c r="H25" s="820" t="s">
        <v>100</v>
      </c>
      <c r="I25" s="822" t="s">
        <v>1169</v>
      </c>
      <c r="J25" s="822" t="s">
        <v>1168</v>
      </c>
      <c r="K25" s="786"/>
      <c r="L25" s="786"/>
      <c r="M25" s="786"/>
      <c r="N25" s="786"/>
      <c r="O25" s="786"/>
      <c r="P25" s="786"/>
      <c r="Q25" s="786"/>
    </row>
    <row r="26" spans="1:17">
      <c r="A26" s="816" t="s">
        <v>1157</v>
      </c>
      <c r="B26" s="818"/>
      <c r="C26" s="818"/>
      <c r="D26" s="818"/>
      <c r="E26" s="818"/>
      <c r="F26" s="818"/>
      <c r="G26" s="818"/>
      <c r="H26" s="818"/>
      <c r="I26" s="855">
        <f>SUM(B26:H26)</f>
        <v>0</v>
      </c>
      <c r="J26" s="835"/>
      <c r="K26" s="786"/>
      <c r="L26" s="786"/>
      <c r="M26" s="786"/>
      <c r="N26" s="786"/>
      <c r="O26" s="786"/>
      <c r="P26" s="786"/>
      <c r="Q26" s="786"/>
    </row>
    <row r="27" spans="1:17" ht="13.5" thickBot="1">
      <c r="A27" s="817" t="s">
        <v>1158</v>
      </c>
      <c r="B27" s="850" t="s">
        <v>39</v>
      </c>
      <c r="C27" s="819"/>
      <c r="D27" s="819"/>
      <c r="E27" s="819"/>
      <c r="F27" s="819"/>
      <c r="G27" s="819"/>
      <c r="H27" s="819"/>
      <c r="I27" s="855">
        <f>SUM(C27:H27)</f>
        <v>0</v>
      </c>
      <c r="J27" s="835"/>
      <c r="K27" s="786"/>
      <c r="L27" s="786"/>
      <c r="M27" s="786"/>
      <c r="N27" s="786"/>
      <c r="O27" s="786"/>
      <c r="P27" s="786"/>
      <c r="Q27" s="786"/>
    </row>
    <row r="28" spans="1:17" ht="32.25" customHeight="1" thickTop="1" thickBot="1">
      <c r="A28" s="310" t="s">
        <v>1159</v>
      </c>
      <c r="B28" s="100">
        <f>B26</f>
        <v>0</v>
      </c>
      <c r="C28" s="101">
        <f>C26-C27</f>
        <v>0</v>
      </c>
      <c r="D28" s="101">
        <f t="shared" ref="D28:H28" si="3">D26-D27</f>
        <v>0</v>
      </c>
      <c r="E28" s="101">
        <f t="shared" si="3"/>
        <v>0</v>
      </c>
      <c r="F28" s="101">
        <f t="shared" si="3"/>
        <v>0</v>
      </c>
      <c r="G28" s="101">
        <f t="shared" si="3"/>
        <v>0</v>
      </c>
      <c r="H28" s="101">
        <f t="shared" si="3"/>
        <v>0</v>
      </c>
      <c r="I28" s="860">
        <f>I26-I27</f>
        <v>0</v>
      </c>
      <c r="J28" s="860">
        <f>J26-J27</f>
        <v>0</v>
      </c>
      <c r="K28" s="790"/>
      <c r="L28" s="790"/>
      <c r="M28" s="790"/>
      <c r="N28" s="790"/>
      <c r="O28" s="790"/>
      <c r="P28" s="786"/>
      <c r="Q28" s="786"/>
    </row>
    <row r="29" spans="1:17">
      <c r="B29" s="311"/>
      <c r="C29" s="311"/>
      <c r="D29" s="311"/>
      <c r="E29" s="311"/>
      <c r="F29" s="311"/>
      <c r="G29" s="311"/>
      <c r="H29" s="311"/>
      <c r="I29" s="312"/>
      <c r="J29" s="280"/>
      <c r="K29" s="280"/>
      <c r="L29" s="280"/>
      <c r="M29" s="280"/>
      <c r="N29" s="280"/>
      <c r="O29" s="280"/>
    </row>
    <row r="30" spans="1:17">
      <c r="A30" s="311" t="s">
        <v>7</v>
      </c>
      <c r="B30" s="311"/>
      <c r="C30" s="311"/>
      <c r="D30" s="311"/>
      <c r="E30" s="311"/>
      <c r="F30" s="311"/>
      <c r="G30" s="311"/>
      <c r="H30" s="311"/>
      <c r="I30" s="312"/>
      <c r="J30" s="280"/>
      <c r="K30" s="280"/>
      <c r="L30" s="280"/>
      <c r="M30" s="280"/>
      <c r="N30" s="280"/>
      <c r="O30" s="280"/>
    </row>
    <row r="31" spans="1:17" ht="28.5" customHeight="1">
      <c r="A31" s="1600" t="s">
        <v>232</v>
      </c>
      <c r="B31" s="1601"/>
      <c r="C31" s="1601"/>
      <c r="D31" s="1601"/>
      <c r="E31" s="1601"/>
      <c r="F31" s="1601"/>
      <c r="G31" s="1601"/>
      <c r="H31" s="1601"/>
      <c r="I31" s="1601"/>
      <c r="J31" s="47"/>
      <c r="K31" s="268"/>
      <c r="L31" s="47"/>
      <c r="M31" s="47"/>
      <c r="N31" s="47"/>
    </row>
    <row r="32" spans="1:17" ht="6.75" customHeight="1">
      <c r="A32" s="654"/>
      <c r="B32" s="654"/>
      <c r="C32" s="654"/>
      <c r="D32" s="654"/>
      <c r="E32" s="654"/>
      <c r="F32" s="654"/>
      <c r="G32" s="654"/>
      <c r="H32" s="654"/>
      <c r="I32" s="654"/>
      <c r="J32" s="47"/>
      <c r="K32" s="268"/>
      <c r="L32" s="47"/>
      <c r="M32" s="47"/>
      <c r="N32" s="47"/>
    </row>
    <row r="33" spans="1:14" ht="15" customHeight="1">
      <c r="A33" s="1594" t="s">
        <v>233</v>
      </c>
      <c r="B33" s="1595"/>
      <c r="C33" s="1595"/>
      <c r="D33" s="1595"/>
      <c r="E33" s="1595"/>
      <c r="F33" s="1595"/>
      <c r="G33" s="1595"/>
      <c r="H33" s="1595"/>
      <c r="I33" s="1595"/>
      <c r="J33" s="47"/>
      <c r="K33" s="268"/>
      <c r="L33" s="47"/>
      <c r="M33" s="47"/>
      <c r="N33" s="47"/>
    </row>
    <row r="34" spans="1:14" ht="8.25" customHeight="1">
      <c r="A34" s="652"/>
      <c r="B34" s="652"/>
      <c r="C34" s="652"/>
      <c r="D34" s="652"/>
      <c r="E34" s="652"/>
      <c r="F34" s="652"/>
      <c r="G34" s="652"/>
      <c r="H34" s="652"/>
      <c r="I34" s="652"/>
      <c r="J34" s="47"/>
      <c r="K34" s="268"/>
      <c r="L34" s="47"/>
      <c r="M34" s="47"/>
      <c r="N34" s="47"/>
    </row>
    <row r="35" spans="1:14" ht="14.25">
      <c r="A35" s="1594" t="s">
        <v>234</v>
      </c>
      <c r="B35" s="1597"/>
      <c r="C35" s="1595"/>
      <c r="D35" s="1595"/>
      <c r="E35" s="1595"/>
      <c r="F35" s="1595"/>
      <c r="G35" s="1595"/>
      <c r="H35" s="1595"/>
      <c r="I35" s="1595"/>
      <c r="J35" s="47"/>
      <c r="K35" s="268"/>
      <c r="L35" s="47"/>
      <c r="M35" s="47"/>
      <c r="N35" s="47"/>
    </row>
    <row r="36" spans="1:14" ht="8.25" customHeight="1">
      <c r="A36" s="652"/>
      <c r="B36" s="651"/>
      <c r="C36" s="652"/>
      <c r="D36" s="652"/>
      <c r="E36" s="652"/>
      <c r="F36" s="652"/>
      <c r="G36" s="652"/>
      <c r="H36" s="652"/>
      <c r="I36" s="652"/>
      <c r="J36" s="47"/>
      <c r="K36" s="268"/>
      <c r="L36" s="47"/>
      <c r="M36" s="47"/>
      <c r="N36" s="47"/>
    </row>
    <row r="37" spans="1:14" ht="19.5" customHeight="1">
      <c r="A37" s="1594" t="s">
        <v>240</v>
      </c>
      <c r="B37" s="1596"/>
      <c r="C37" s="1596"/>
      <c r="D37" s="1596"/>
      <c r="E37" s="1596"/>
      <c r="F37" s="1596"/>
      <c r="G37" s="1596"/>
      <c r="H37" s="1596"/>
      <c r="I37" s="1596"/>
      <c r="J37" s="47"/>
      <c r="K37" s="268"/>
      <c r="L37" s="47"/>
      <c r="M37" s="47"/>
      <c r="N37" s="47"/>
    </row>
    <row r="38" spans="1:14" ht="6" customHeight="1">
      <c r="A38" s="652"/>
      <c r="B38" s="656"/>
      <c r="C38" s="656"/>
      <c r="D38" s="656"/>
      <c r="E38" s="656"/>
      <c r="F38" s="656"/>
      <c r="G38" s="656"/>
      <c r="H38" s="656"/>
      <c r="I38" s="656"/>
      <c r="J38" s="47"/>
      <c r="K38" s="268"/>
      <c r="L38" s="47"/>
      <c r="M38" s="47"/>
      <c r="N38" s="47"/>
    </row>
    <row r="39" spans="1:14" ht="15" customHeight="1">
      <c r="A39" s="1594" t="s">
        <v>235</v>
      </c>
      <c r="B39" s="1595"/>
      <c r="C39" s="1595"/>
      <c r="D39" s="1595"/>
      <c r="E39" s="1595"/>
      <c r="F39" s="1595"/>
      <c r="G39" s="1595"/>
      <c r="H39" s="1595"/>
      <c r="I39" s="1595"/>
      <c r="J39" s="47"/>
      <c r="K39" s="268"/>
      <c r="L39" s="47"/>
      <c r="M39" s="47"/>
      <c r="N39" s="47"/>
    </row>
    <row r="40" spans="1:14" ht="7.5" customHeight="1">
      <c r="A40" s="652"/>
      <c r="B40" s="652"/>
      <c r="C40" s="652"/>
      <c r="D40" s="652"/>
      <c r="E40" s="652"/>
      <c r="F40" s="652"/>
      <c r="G40" s="652"/>
      <c r="H40" s="652"/>
      <c r="I40" s="652"/>
      <c r="J40" s="47"/>
      <c r="K40" s="268"/>
      <c r="L40" s="47"/>
      <c r="M40" s="47"/>
      <c r="N40" s="47"/>
    </row>
    <row r="41" spans="1:14" ht="28.5" customHeight="1">
      <c r="A41" s="1594" t="s">
        <v>236</v>
      </c>
      <c r="B41" s="1595"/>
      <c r="C41" s="1595"/>
      <c r="D41" s="1595"/>
      <c r="E41" s="1595"/>
      <c r="F41" s="1595"/>
      <c r="G41" s="1595"/>
      <c r="H41" s="1595"/>
      <c r="I41" s="1595"/>
      <c r="J41" s="47"/>
      <c r="K41" s="268"/>
      <c r="L41" s="47"/>
      <c r="M41" s="47"/>
      <c r="N41" s="47"/>
    </row>
    <row r="42" spans="1:14" ht="8.25" customHeight="1">
      <c r="A42" s="652"/>
      <c r="B42" s="652"/>
      <c r="C42" s="652"/>
      <c r="D42" s="652"/>
      <c r="E42" s="652"/>
      <c r="F42" s="652"/>
      <c r="G42" s="652"/>
      <c r="H42" s="652"/>
      <c r="I42" s="652"/>
      <c r="J42" s="47"/>
      <c r="K42" s="268"/>
      <c r="L42" s="47"/>
      <c r="M42" s="47"/>
      <c r="N42" s="47"/>
    </row>
    <row r="43" spans="1:14" ht="49.5" customHeight="1">
      <c r="A43" s="1594" t="s">
        <v>237</v>
      </c>
      <c r="B43" s="1597"/>
      <c r="C43" s="1595"/>
      <c r="D43" s="1595"/>
      <c r="E43" s="1595"/>
      <c r="F43" s="1595"/>
      <c r="G43" s="1595"/>
      <c r="H43" s="1595"/>
      <c r="I43" s="1595"/>
      <c r="J43" s="47"/>
      <c r="K43" s="268"/>
      <c r="L43" s="47"/>
      <c r="M43" s="47"/>
      <c r="N43" s="47"/>
    </row>
    <row r="44" spans="1:14" ht="8.25" customHeight="1">
      <c r="A44" s="652"/>
      <c r="B44" s="651"/>
      <c r="C44" s="652"/>
      <c r="D44" s="652"/>
      <c r="E44" s="652"/>
      <c r="F44" s="652"/>
      <c r="G44" s="652"/>
      <c r="H44" s="652"/>
      <c r="I44" s="652"/>
      <c r="J44" s="47"/>
      <c r="K44" s="268"/>
      <c r="L44" s="47"/>
      <c r="M44" s="47"/>
      <c r="N44" s="47"/>
    </row>
    <row r="45" spans="1:14" ht="19.5" customHeight="1">
      <c r="A45" s="1594" t="s">
        <v>265</v>
      </c>
      <c r="B45" s="1595"/>
      <c r="C45" s="1595"/>
      <c r="D45" s="1595"/>
      <c r="E45" s="1595"/>
      <c r="F45" s="1595"/>
      <c r="G45" s="1595"/>
      <c r="H45" s="1595"/>
      <c r="I45" s="1595"/>
      <c r="J45" s="47"/>
      <c r="K45" s="268"/>
      <c r="L45" s="47"/>
      <c r="M45" s="47"/>
      <c r="N45" s="47"/>
    </row>
    <row r="46" spans="1:14" ht="8.25" customHeight="1">
      <c r="A46" s="652"/>
      <c r="B46" s="651"/>
      <c r="C46" s="652"/>
      <c r="D46" s="652"/>
      <c r="E46" s="652"/>
      <c r="F46" s="652"/>
      <c r="G46" s="652"/>
      <c r="H46" s="652"/>
      <c r="I46" s="652"/>
      <c r="J46" s="47"/>
      <c r="K46" s="268"/>
      <c r="L46" s="47"/>
      <c r="M46" s="47"/>
      <c r="N46" s="47"/>
    </row>
    <row r="47" spans="1:14" ht="27" customHeight="1">
      <c r="A47" s="1594" t="s">
        <v>238</v>
      </c>
      <c r="B47" s="1595"/>
      <c r="C47" s="1595"/>
      <c r="D47" s="1595"/>
      <c r="E47" s="1595"/>
      <c r="F47" s="1595"/>
      <c r="G47" s="1595"/>
      <c r="H47" s="1595"/>
      <c r="I47" s="1595"/>
      <c r="J47" s="47"/>
      <c r="K47" s="268"/>
      <c r="L47" s="47"/>
      <c r="M47" s="47"/>
      <c r="N47" s="47"/>
    </row>
    <row r="48" spans="1:14" ht="7.5" customHeight="1">
      <c r="A48" s="652"/>
      <c r="B48" s="651"/>
      <c r="C48" s="652"/>
      <c r="D48" s="652"/>
      <c r="E48" s="652"/>
      <c r="F48" s="652"/>
      <c r="G48" s="652"/>
      <c r="H48" s="652"/>
      <c r="I48" s="652"/>
      <c r="J48" s="47"/>
      <c r="K48" s="268"/>
      <c r="L48" s="47"/>
      <c r="M48" s="47"/>
      <c r="N48" s="47"/>
    </row>
    <row r="49" spans="1:10" ht="14.25">
      <c r="A49" s="147" t="s">
        <v>288</v>
      </c>
      <c r="J49" s="147"/>
    </row>
    <row r="50" spans="1:10" ht="7.5" customHeight="1">
      <c r="A50" s="147"/>
      <c r="J50" s="147"/>
    </row>
    <row r="51" spans="1:10" ht="14.25">
      <c r="A51" s="313" t="s">
        <v>289</v>
      </c>
      <c r="J51" s="147"/>
    </row>
    <row r="52" spans="1:10" ht="9" customHeight="1">
      <c r="A52" s="313"/>
      <c r="J52" s="147"/>
    </row>
    <row r="53" spans="1:10" ht="14.25" customHeight="1">
      <c r="A53" s="1598" t="s">
        <v>308</v>
      </c>
      <c r="B53" s="1598"/>
      <c r="C53" s="1598"/>
      <c r="D53" s="1598"/>
      <c r="E53" s="1598"/>
      <c r="F53" s="1598"/>
      <c r="G53" s="1598"/>
      <c r="H53" s="1598"/>
      <c r="I53" s="1598"/>
      <c r="J53" s="147"/>
    </row>
    <row r="54" spans="1:10" ht="14.25" customHeight="1">
      <c r="A54" s="1598"/>
      <c r="B54" s="1598"/>
      <c r="C54" s="1598"/>
      <c r="D54" s="1598"/>
      <c r="E54" s="1598"/>
      <c r="F54" s="1598"/>
      <c r="G54" s="1598"/>
      <c r="H54" s="1598"/>
      <c r="I54" s="1598"/>
    </row>
    <row r="55" spans="1:10" ht="14.25">
      <c r="A55" s="653"/>
      <c r="B55" s="653"/>
      <c r="C55" s="653"/>
      <c r="D55" s="653"/>
      <c r="E55" s="653"/>
      <c r="F55" s="653"/>
      <c r="G55" s="653"/>
      <c r="H55" s="653"/>
      <c r="I55" s="653"/>
    </row>
    <row r="56" spans="1:10" ht="14.25">
      <c r="A56" s="653"/>
      <c r="B56" s="653"/>
      <c r="C56" s="653"/>
      <c r="D56" s="653"/>
      <c r="E56" s="653"/>
      <c r="F56" s="653"/>
      <c r="G56" s="653"/>
      <c r="H56" s="653"/>
      <c r="I56" s="653"/>
    </row>
    <row r="57" spans="1:10" ht="13.5" thickBot="1">
      <c r="A57" s="314" t="s">
        <v>282</v>
      </c>
      <c r="H57" s="147"/>
    </row>
    <row r="58" spans="1:10" ht="13.5" thickBot="1">
      <c r="A58" s="315" t="s">
        <v>283</v>
      </c>
      <c r="B58" s="316"/>
      <c r="C58" s="512">
        <f>Dates!$A$11</f>
        <v>43190</v>
      </c>
      <c r="D58" s="317" t="s">
        <v>171</v>
      </c>
      <c r="H58" s="147"/>
    </row>
    <row r="59" spans="1:10">
      <c r="A59" s="318"/>
      <c r="B59" s="319"/>
      <c r="C59" s="331"/>
      <c r="D59" s="319"/>
      <c r="F59" s="147"/>
      <c r="H59" s="147"/>
    </row>
    <row r="60" spans="1:10">
      <c r="A60" s="320" t="s">
        <v>175</v>
      </c>
      <c r="B60" s="321"/>
      <c r="C60" s="102">
        <f>I11-I18</f>
        <v>102302.05606000003</v>
      </c>
      <c r="D60" s="332"/>
    </row>
    <row r="61" spans="1:10">
      <c r="A61" s="320" t="s">
        <v>189</v>
      </c>
      <c r="B61" s="321"/>
      <c r="C61" s="102">
        <f>I12+I13</f>
        <v>24781.373679999982</v>
      </c>
      <c r="D61" s="332"/>
      <c r="F61" s="147"/>
    </row>
    <row r="62" spans="1:10">
      <c r="A62" s="320" t="s">
        <v>190</v>
      </c>
      <c r="B62" s="321"/>
      <c r="C62" s="102">
        <f>-I19</f>
        <v>-20901.080259999995</v>
      </c>
      <c r="D62" s="332"/>
    </row>
    <row r="63" spans="1:10" ht="25.5">
      <c r="A63" s="322" t="s">
        <v>191</v>
      </c>
      <c r="B63" s="321"/>
      <c r="C63" s="103"/>
      <c r="D63" s="56"/>
    </row>
    <row r="64" spans="1:10" ht="19.5" customHeight="1">
      <c r="A64" s="320" t="s">
        <v>192</v>
      </c>
      <c r="B64" s="321"/>
      <c r="C64" s="103"/>
      <c r="D64" s="332"/>
      <c r="F64" s="147"/>
    </row>
    <row r="65" spans="1:9" ht="13.5" thickBot="1">
      <c r="A65" s="323" t="s">
        <v>193</v>
      </c>
      <c r="B65" s="324"/>
      <c r="C65" s="104">
        <f>I15-I21</f>
        <v>0</v>
      </c>
      <c r="D65" s="332"/>
    </row>
    <row r="66" spans="1:9" ht="13.5" thickBot="1">
      <c r="A66" s="325" t="s">
        <v>169</v>
      </c>
      <c r="B66" s="326"/>
      <c r="C66" s="105">
        <f>C60+C61+C62+C63+C64+C65</f>
        <v>106182.34948000003</v>
      </c>
      <c r="D66" s="332"/>
    </row>
    <row r="67" spans="1:9" s="47" customFormat="1" ht="13.5" thickTop="1">
      <c r="A67" s="327"/>
      <c r="B67" s="328"/>
      <c r="C67" s="119"/>
      <c r="D67" s="333"/>
    </row>
    <row r="68" spans="1:9">
      <c r="A68" s="329" t="s">
        <v>284</v>
      </c>
      <c r="B68" s="321"/>
      <c r="C68" s="102">
        <f>I23</f>
        <v>106182.34948000003</v>
      </c>
      <c r="D68" s="332"/>
    </row>
    <row r="69" spans="1:9" ht="13.5" thickBot="1">
      <c r="A69" s="320"/>
      <c r="B69" s="321"/>
      <c r="C69" s="120"/>
      <c r="D69" s="332"/>
    </row>
    <row r="70" spans="1:9" ht="20.25" customHeight="1" thickBot="1">
      <c r="A70" s="330" t="s">
        <v>170</v>
      </c>
      <c r="B70" s="324"/>
      <c r="C70" s="106">
        <f>+C66-C68</f>
        <v>0</v>
      </c>
      <c r="D70" s="57" t="str">
        <f>IF(C66=C68,"OK","INCORRECT")</f>
        <v>OK</v>
      </c>
      <c r="E70" s="314" t="s">
        <v>360</v>
      </c>
    </row>
    <row r="71" spans="1:9">
      <c r="E71" s="334" t="s">
        <v>361</v>
      </c>
    </row>
    <row r="73" spans="1:9" ht="14.25">
      <c r="A73" s="462" t="s">
        <v>264</v>
      </c>
      <c r="B73" s="653"/>
      <c r="C73" s="653"/>
      <c r="D73" s="653"/>
      <c r="E73" s="653"/>
      <c r="F73" s="653"/>
      <c r="G73" s="653"/>
      <c r="H73" s="653"/>
      <c r="I73" s="653"/>
    </row>
    <row r="74" spans="1:9">
      <c r="A74" s="640"/>
      <c r="B74" s="640"/>
      <c r="C74" s="640"/>
      <c r="D74" s="640"/>
      <c r="E74" s="640"/>
      <c r="F74" s="640"/>
      <c r="G74" s="640"/>
      <c r="H74" s="640"/>
      <c r="I74" s="640"/>
    </row>
    <row r="75" spans="1:9">
      <c r="A75" s="461"/>
      <c r="B75" s="461"/>
      <c r="C75" s="461"/>
      <c r="D75" s="461"/>
      <c r="E75" s="461"/>
      <c r="F75" s="640"/>
      <c r="G75" s="640"/>
      <c r="H75" s="640"/>
      <c r="I75" s="640"/>
    </row>
    <row r="76" spans="1:9">
      <c r="A76" s="460"/>
      <c r="B76" s="460"/>
      <c r="C76" s="460"/>
      <c r="D76" s="460"/>
      <c r="E76" s="460"/>
      <c r="F76" s="640"/>
      <c r="G76" s="640"/>
      <c r="H76" s="640"/>
      <c r="I76" s="640"/>
    </row>
    <row r="77" spans="1:9">
      <c r="A77" s="461"/>
      <c r="B77" s="461"/>
      <c r="C77" s="461"/>
      <c r="D77" s="461"/>
      <c r="E77" s="461"/>
      <c r="F77" s="640"/>
      <c r="G77" s="640"/>
      <c r="H77" s="640"/>
      <c r="I77" s="640"/>
    </row>
    <row r="78" spans="1:9">
      <c r="A78" s="460"/>
      <c r="B78" s="460"/>
      <c r="C78" s="460"/>
      <c r="D78" s="460"/>
      <c r="E78" s="460"/>
      <c r="F78" s="640"/>
      <c r="G78" s="640"/>
      <c r="H78" s="640"/>
      <c r="I78" s="640"/>
    </row>
    <row r="79" spans="1:9">
      <c r="A79" s="461"/>
      <c r="B79" s="461"/>
      <c r="C79" s="461"/>
      <c r="D79" s="461"/>
      <c r="E79" s="461"/>
      <c r="F79" s="640"/>
      <c r="G79" s="640"/>
      <c r="H79" s="640"/>
      <c r="I79" s="640"/>
    </row>
    <row r="80" spans="1:9">
      <c r="A80" s="717"/>
      <c r="B80" s="717"/>
      <c r="C80" s="717"/>
      <c r="D80" s="717"/>
      <c r="E80" s="717"/>
      <c r="F80" s="640"/>
      <c r="G80" s="640"/>
      <c r="H80" s="640"/>
      <c r="I80" s="640"/>
    </row>
    <row r="81" spans="1:6" ht="24" customHeight="1">
      <c r="A81" s="33" t="s">
        <v>24</v>
      </c>
      <c r="B81" s="33"/>
      <c r="C81" s="47"/>
      <c r="D81" s="47"/>
      <c r="E81" s="268"/>
      <c r="F81" s="268"/>
    </row>
    <row r="82" spans="1:6">
      <c r="A82" s="710" t="s">
        <v>345</v>
      </c>
      <c r="B82" s="47"/>
      <c r="C82" s="47"/>
      <c r="D82" s="47"/>
      <c r="E82" s="268"/>
      <c r="F82" s="268"/>
    </row>
    <row r="83" spans="1:6" ht="22.5" customHeight="1">
      <c r="A83" s="33" t="s">
        <v>33</v>
      </c>
      <c r="B83" s="33"/>
      <c r="C83" s="47"/>
      <c r="D83" s="47"/>
      <c r="E83" s="268"/>
      <c r="F83" s="268"/>
    </row>
    <row r="84" spans="1:6">
      <c r="A84" s="47"/>
      <c r="B84" s="47"/>
      <c r="C84" s="47"/>
      <c r="D84" s="47"/>
      <c r="E84" s="268"/>
      <c r="F84" s="268"/>
    </row>
    <row r="85" spans="1:6" ht="25.5" customHeight="1">
      <c r="A85" s="33" t="s">
        <v>25</v>
      </c>
      <c r="B85" s="33"/>
      <c r="C85" s="47"/>
      <c r="D85" s="47"/>
    </row>
    <row r="86" spans="1:6">
      <c r="A86" s="710" t="s">
        <v>344</v>
      </c>
      <c r="B86" s="47"/>
      <c r="C86" s="47"/>
      <c r="D86" s="47"/>
    </row>
    <row r="87" spans="1:6">
      <c r="A87" s="47"/>
      <c r="B87" s="47"/>
      <c r="C87" s="47"/>
      <c r="D87" s="47"/>
    </row>
    <row r="88" spans="1:6" ht="19.5" customHeight="1">
      <c r="A88" s="33" t="s">
        <v>35</v>
      </c>
      <c r="B88" s="33"/>
    </row>
  </sheetData>
  <sheetProtection formatCells="0" formatColumns="0" formatRows="0"/>
  <mergeCells count="17">
    <mergeCell ref="A1:I1"/>
    <mergeCell ref="B5:E5"/>
    <mergeCell ref="A31:I31"/>
    <mergeCell ref="A33:I33"/>
    <mergeCell ref="A45:I45"/>
    <mergeCell ref="A2:I2"/>
    <mergeCell ref="A3:I3"/>
    <mergeCell ref="A7:I7"/>
    <mergeCell ref="A8:A9"/>
    <mergeCell ref="B8:I8"/>
    <mergeCell ref="A35:I35"/>
    <mergeCell ref="A39:I39"/>
    <mergeCell ref="A41:I41"/>
    <mergeCell ref="A37:I37"/>
    <mergeCell ref="A43:I43"/>
    <mergeCell ref="A47:I47"/>
    <mergeCell ref="A53:I54"/>
  </mergeCells>
  <phoneticPr fontId="44" type="noConversion"/>
  <printOptions horizontalCentered="1"/>
  <pageMargins left="0.51" right="0.75" top="0.3" bottom="0.3" header="0.25" footer="0.25"/>
  <pageSetup paperSize="3" scale="64" orientation="portrait" cellComments="asDisplayed"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65FA914C736E4AB01A7AC7C422A3E7" ma:contentTypeVersion="2" ma:contentTypeDescription="Create a new document." ma:contentTypeScope="" ma:versionID="e1642741ccc43438e368668b71719839">
  <xsd:schema xmlns:xsd="http://www.w3.org/2001/XMLSchema" xmlns:xs="http://www.w3.org/2001/XMLSchema" xmlns:p="http://schemas.microsoft.com/office/2006/metadata/properties" xmlns:ns1="http://schemas.microsoft.com/sharepoint/v3" targetNamespace="http://schemas.microsoft.com/office/2006/metadata/properties" ma:root="true" ma:fieldsID="0dcb43bc1bff55f269f4b483d39b5d4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A72CE7A-D3C2-4FEA-9817-FA233C0AEC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BE29A8-583C-44D2-BD8A-051BB175B39A}">
  <ds:schemaRefs>
    <ds:schemaRef ds:uri="http://schemas.microsoft.com/sharepoint/v3/contenttype/forms"/>
  </ds:schemaRefs>
</ds:datastoreItem>
</file>

<file path=customXml/itemProps3.xml><?xml version="1.0" encoding="utf-8"?>
<ds:datastoreItem xmlns:ds="http://schemas.openxmlformats.org/officeDocument/2006/customXml" ds:itemID="{3201064E-AAD8-4AA1-94AC-490689DFDC14}">
  <ds:schemaRefs>
    <ds:schemaRef ds:uri="http://schemas.openxmlformats.org/package/2006/metadata/core-properties"/>
    <ds:schemaRef ds:uri="http://purl.org/dc/dcmitype/"/>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17</vt:i4>
      </vt:variant>
    </vt:vector>
  </HeadingPairs>
  <TitlesOfParts>
    <vt:vector size="37" baseType="lpstr">
      <vt:lpstr>Tab Contents</vt:lpstr>
      <vt:lpstr>Dates</vt:lpstr>
      <vt:lpstr>Form 1A</vt:lpstr>
      <vt:lpstr>Form 1B</vt:lpstr>
      <vt:lpstr>Form 1C</vt:lpstr>
      <vt:lpstr>Form 2A</vt:lpstr>
      <vt:lpstr>Form 2B</vt:lpstr>
      <vt:lpstr>Form 2C</vt:lpstr>
      <vt:lpstr>Form 2D</vt:lpstr>
      <vt:lpstr>Form 2F</vt:lpstr>
      <vt:lpstr>Form 2E</vt:lpstr>
      <vt:lpstr>Form 2G</vt:lpstr>
      <vt:lpstr>Form 2H</vt:lpstr>
      <vt:lpstr>Form 2I</vt:lpstr>
      <vt:lpstr>Consolidation</vt:lpstr>
      <vt:lpstr>Metrolinx - recon. 10_24</vt:lpstr>
      <vt:lpstr>TB</vt:lpstr>
      <vt:lpstr>Loan receivable</vt:lpstr>
      <vt:lpstr>2H drop down</vt:lpstr>
      <vt:lpstr>ICP</vt:lpstr>
      <vt:lpstr>'Form 1A'!Print_Area</vt:lpstr>
      <vt:lpstr>'Form 1B'!Print_Area</vt:lpstr>
      <vt:lpstr>'Form 1C'!Print_Area</vt:lpstr>
      <vt:lpstr>'Form 2A'!Print_Area</vt:lpstr>
      <vt:lpstr>'Form 2B'!Print_Area</vt:lpstr>
      <vt:lpstr>'Form 2C'!Print_Area</vt:lpstr>
      <vt:lpstr>'Form 2D'!Print_Area</vt:lpstr>
      <vt:lpstr>'Form 2E'!Print_Area</vt:lpstr>
      <vt:lpstr>'Form 2F'!Print_Area</vt:lpstr>
      <vt:lpstr>'Form 2G'!Print_Area</vt:lpstr>
      <vt:lpstr>'Form 2H'!Print_Area</vt:lpstr>
      <vt:lpstr>'Form 2I'!Print_Area</vt:lpstr>
      <vt:lpstr>'Tab Contents'!Print_Area</vt:lpstr>
      <vt:lpstr>TB!Print_Area</vt:lpstr>
      <vt:lpstr>Print_Area</vt:lpstr>
      <vt:lpstr>TB!Print_Titles</vt:lpstr>
      <vt:lpstr>Test</vt:lpstr>
    </vt:vector>
  </TitlesOfParts>
  <Company>Government of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OGO Government Organization Forms</dc:title>
  <dc:creator>Office of the Provincial Controller</dc:creator>
  <cp:lastModifiedBy>Natalie Schaus</cp:lastModifiedBy>
  <cp:lastPrinted>2018-06-13T12:48:22Z</cp:lastPrinted>
  <dcterms:created xsi:type="dcterms:W3CDTF">2003-10-14T14:40:25Z</dcterms:created>
  <dcterms:modified xsi:type="dcterms:W3CDTF">2018-06-18T15:59:57Z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