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20730" windowHeight="10545"/>
  </bookViews>
  <sheets>
    <sheet name="Worksheet" sheetId="4" r:id="rId1"/>
    <sheet name="Assumptions" sheetId="5" r:id="rId2"/>
    <sheet name="Sheet1" sheetId="1" state="hidden" r:id="rId3"/>
  </sheets>
  <definedNames>
    <definedName name="_xlnm.Print_Area" localSheetId="2">Sheet1!$A$1:$E$62</definedName>
    <definedName name="_xlnm.Print_Area" localSheetId="0">Worksheet!$A$1:$C$86</definedName>
    <definedName name="_xlnm.Print_Titles" localSheetId="2">Sheet1!$1:$4</definedName>
    <definedName name="_xlnm.Print_Titles" localSheetId="0">Worksheet!$1:$5</definedName>
  </definedNames>
  <calcPr calcId="125725"/>
</workbook>
</file>

<file path=xl/calcChain.xml><?xml version="1.0" encoding="utf-8"?>
<calcChain xmlns="http://schemas.openxmlformats.org/spreadsheetml/2006/main">
  <c r="B77" i="4"/>
  <c r="B76"/>
  <c r="B75"/>
  <c r="B38"/>
  <c r="B36"/>
  <c r="B35"/>
  <c r="B34"/>
  <c r="A61"/>
  <c r="A60"/>
  <c r="A58"/>
  <c r="A59" s="1"/>
  <c r="A62" s="1"/>
  <c r="A63" s="1"/>
  <c r="A64" s="1"/>
  <c r="A65" s="1"/>
  <c r="A57"/>
  <c r="A50"/>
  <c r="A49"/>
  <c r="A48"/>
  <c r="A43"/>
  <c r="A44" s="1"/>
  <c r="A45" s="1"/>
  <c r="A46" s="1"/>
  <c r="A47" s="1"/>
  <c r="A42"/>
  <c r="A41"/>
  <c r="A36"/>
  <c r="A37" s="1"/>
  <c r="A38" s="1"/>
  <c r="A39" s="1"/>
  <c r="A40" s="1"/>
  <c r="A35"/>
  <c r="A28"/>
  <c r="A27"/>
  <c r="A20"/>
  <c r="A21" s="1"/>
  <c r="A22" s="1"/>
  <c r="A23" s="1"/>
  <c r="A24" s="1"/>
  <c r="A19"/>
  <c r="A9"/>
  <c r="A10" s="1"/>
  <c r="A11" s="1"/>
  <c r="A12" s="1"/>
  <c r="A13" s="1"/>
  <c r="A8"/>
  <c r="A7"/>
  <c r="P74"/>
  <c r="E74"/>
  <c r="AG82"/>
  <c r="AF82"/>
  <c r="AD82"/>
  <c r="W82"/>
  <c r="O82"/>
  <c r="F82"/>
  <c r="P80"/>
  <c r="E80"/>
  <c r="AG77"/>
  <c r="T77"/>
  <c r="AG76"/>
  <c r="T76"/>
  <c r="V75"/>
  <c r="S75"/>
  <c r="AG73"/>
  <c r="AF73"/>
  <c r="W73"/>
  <c r="T73"/>
  <c r="AG72"/>
  <c r="AF72"/>
  <c r="Y72"/>
  <c r="T72"/>
  <c r="AA69"/>
  <c r="T69"/>
  <c r="S71" s="1"/>
  <c r="AB71" s="1"/>
  <c r="AC65"/>
  <c r="T65"/>
  <c r="G65"/>
  <c r="D65"/>
  <c r="B63"/>
  <c r="U62"/>
  <c r="AF62"/>
  <c r="F59"/>
  <c r="O59"/>
  <c r="B67"/>
  <c r="B56"/>
  <c r="AG59"/>
  <c r="AF59"/>
  <c r="AD59"/>
  <c r="W59"/>
  <c r="AF58"/>
  <c r="W58"/>
  <c r="AF57"/>
  <c r="Y57"/>
  <c r="Y84" s="1"/>
  <c r="AA42"/>
  <c r="AA43"/>
  <c r="T42"/>
  <c r="T43"/>
  <c r="S45" s="1"/>
  <c r="AF47"/>
  <c r="AG47"/>
  <c r="W47"/>
  <c r="T47"/>
  <c r="AF46"/>
  <c r="Y46"/>
  <c r="AG50"/>
  <c r="AG49"/>
  <c r="T50"/>
  <c r="T49"/>
  <c r="V48"/>
  <c r="S48"/>
  <c r="AG46"/>
  <c r="T46"/>
  <c r="S44" s="1"/>
  <c r="AB44" s="1"/>
  <c r="K40"/>
  <c r="D40"/>
  <c r="E39"/>
  <c r="H39"/>
  <c r="S39"/>
  <c r="X39"/>
  <c r="AF38"/>
  <c r="U38"/>
  <c r="AF35"/>
  <c r="Y35"/>
  <c r="AF36"/>
  <c r="W36"/>
  <c r="AG28"/>
  <c r="AG27"/>
  <c r="AB26"/>
  <c r="AB25"/>
  <c r="S26"/>
  <c r="S25"/>
  <c r="T28"/>
  <c r="T27"/>
  <c r="S23"/>
  <c r="AF22"/>
  <c r="V23"/>
  <c r="U22"/>
  <c r="AF20"/>
  <c r="W20"/>
  <c r="AF19"/>
  <c r="Y19"/>
  <c r="Y29" s="1"/>
  <c r="B7" i="5"/>
  <c r="Z84" i="4"/>
  <c r="Z51"/>
  <c r="Z52" s="1"/>
  <c r="Z30"/>
  <c r="Z29"/>
  <c r="A66" l="1"/>
  <c r="A67" s="1"/>
  <c r="Y30"/>
  <c r="Y31" s="1"/>
  <c r="Z85"/>
  <c r="AB45"/>
  <c r="AB51" s="1"/>
  <c r="Y51"/>
  <c r="Y52" s="1"/>
  <c r="Y53" s="1"/>
  <c r="T68" s="1"/>
  <c r="AA68" s="1"/>
  <c r="AA84" s="1"/>
  <c r="Z31"/>
  <c r="B51" i="1"/>
  <c r="A47"/>
  <c r="A48" s="1"/>
  <c r="A49" s="1"/>
  <c r="A50" s="1"/>
  <c r="A51" s="1"/>
  <c r="A52" s="1"/>
  <c r="A46"/>
  <c r="B46"/>
  <c r="B49"/>
  <c r="Q84" i="4"/>
  <c r="P84"/>
  <c r="O84"/>
  <c r="N84"/>
  <c r="L84"/>
  <c r="I84"/>
  <c r="G84"/>
  <c r="F84"/>
  <c r="AH84"/>
  <c r="AG84"/>
  <c r="AF84"/>
  <c r="AE84"/>
  <c r="AD84"/>
  <c r="AC84"/>
  <c r="W84"/>
  <c r="V84"/>
  <c r="U84"/>
  <c r="AH51"/>
  <c r="AG51"/>
  <c r="AF51"/>
  <c r="AE51"/>
  <c r="AD51"/>
  <c r="AC51"/>
  <c r="AA51"/>
  <c r="X51"/>
  <c r="W51"/>
  <c r="V51"/>
  <c r="U51"/>
  <c r="T51"/>
  <c r="Q51"/>
  <c r="Q52" s="1"/>
  <c r="P53" s="1"/>
  <c r="P51"/>
  <c r="P52" s="1"/>
  <c r="O51"/>
  <c r="O52" s="1"/>
  <c r="N51"/>
  <c r="N52" s="1"/>
  <c r="M51"/>
  <c r="M52" s="1"/>
  <c r="L53" s="1"/>
  <c r="L51"/>
  <c r="L52" s="1"/>
  <c r="K51"/>
  <c r="K52" s="1"/>
  <c r="J51"/>
  <c r="J52" s="1"/>
  <c r="I51"/>
  <c r="I52" s="1"/>
  <c r="H51"/>
  <c r="H52" s="1"/>
  <c r="G51"/>
  <c r="G52" s="1"/>
  <c r="F51"/>
  <c r="F52" s="1"/>
  <c r="E51"/>
  <c r="E52" s="1"/>
  <c r="D51"/>
  <c r="D52" s="1"/>
  <c r="AH30"/>
  <c r="AG30"/>
  <c r="AF30"/>
  <c r="AF31" s="1"/>
  <c r="AE30"/>
  <c r="AD30"/>
  <c r="AC30"/>
  <c r="AB30"/>
  <c r="AA30"/>
  <c r="X30"/>
  <c r="W30"/>
  <c r="V30"/>
  <c r="U30"/>
  <c r="T30"/>
  <c r="S30"/>
  <c r="B66"/>
  <c r="B48" i="1"/>
  <c r="B61" i="4"/>
  <c r="B58"/>
  <c r="AH29"/>
  <c r="AG29"/>
  <c r="AF29"/>
  <c r="AE29"/>
  <c r="AD29"/>
  <c r="AC29"/>
  <c r="AB29"/>
  <c r="AA29"/>
  <c r="X29"/>
  <c r="W29"/>
  <c r="V29"/>
  <c r="U29"/>
  <c r="T29"/>
  <c r="S29"/>
  <c r="B49"/>
  <c r="A42" i="1"/>
  <c r="A43" s="1"/>
  <c r="A44" s="1"/>
  <c r="A45" s="1"/>
  <c r="C44"/>
  <c r="B44"/>
  <c r="A31"/>
  <c r="A32" s="1"/>
  <c r="A33" s="1"/>
  <c r="A34" s="1"/>
  <c r="A35" s="1"/>
  <c r="A36" s="1"/>
  <c r="A37" s="1"/>
  <c r="T84" i="4" l="1"/>
  <c r="S70"/>
  <c r="AB70" s="1"/>
  <c r="AB84" s="1"/>
  <c r="A68"/>
  <c r="A69" s="1"/>
  <c r="A70" s="1"/>
  <c r="A71" s="1"/>
  <c r="A72" s="1"/>
  <c r="A73" s="1"/>
  <c r="A74"/>
  <c r="A75" s="1"/>
  <c r="A76" s="1"/>
  <c r="A77" s="1"/>
  <c r="A78" s="1"/>
  <c r="S51"/>
  <c r="S52" s="1"/>
  <c r="W31"/>
  <c r="AC31"/>
  <c r="AG31"/>
  <c r="F53"/>
  <c r="N53"/>
  <c r="AB52"/>
  <c r="V31"/>
  <c r="D53"/>
  <c r="J53"/>
  <c r="H53"/>
  <c r="Y85"/>
  <c r="Y86" s="1"/>
  <c r="Z53"/>
  <c r="S31"/>
  <c r="U31"/>
  <c r="AA31"/>
  <c r="T31"/>
  <c r="X31"/>
  <c r="AD31"/>
  <c r="AH31"/>
  <c r="G53"/>
  <c r="K53"/>
  <c r="O53"/>
  <c r="AE31"/>
  <c r="U52"/>
  <c r="U85" s="1"/>
  <c r="V52"/>
  <c r="V85" s="1"/>
  <c r="AE52"/>
  <c r="E53"/>
  <c r="I53"/>
  <c r="M53"/>
  <c r="Q53"/>
  <c r="X52"/>
  <c r="AD52"/>
  <c r="AH52"/>
  <c r="W52"/>
  <c r="AC52"/>
  <c r="AC85" s="1"/>
  <c r="AB31"/>
  <c r="AF52"/>
  <c r="AF85" s="1"/>
  <c r="L85"/>
  <c r="P85"/>
  <c r="O85"/>
  <c r="T52"/>
  <c r="I85"/>
  <c r="Q85"/>
  <c r="AG52"/>
  <c r="AE85"/>
  <c r="G85"/>
  <c r="AA52"/>
  <c r="F85"/>
  <c r="N85"/>
  <c r="B52" i="1"/>
  <c r="C52"/>
  <c r="D42"/>
  <c r="B42"/>
  <c r="B41"/>
  <c r="A79" i="4" l="1"/>
  <c r="A80" s="1"/>
  <c r="A81" s="1"/>
  <c r="A82"/>
  <c r="AB85"/>
  <c r="AA53"/>
  <c r="W53"/>
  <c r="E64" s="1"/>
  <c r="Z86"/>
  <c r="W85"/>
  <c r="AD53"/>
  <c r="U53"/>
  <c r="AF53"/>
  <c r="AH53"/>
  <c r="V53"/>
  <c r="AG85"/>
  <c r="AG53"/>
  <c r="U86"/>
  <c r="AA85"/>
  <c r="AH85"/>
  <c r="AE86"/>
  <c r="AC53"/>
  <c r="X53"/>
  <c r="AB53"/>
  <c r="S53"/>
  <c r="T53"/>
  <c r="T85"/>
  <c r="AD85"/>
  <c r="AC86" s="1"/>
  <c r="AE53"/>
  <c r="O86"/>
  <c r="N86"/>
  <c r="G86"/>
  <c r="F86"/>
  <c r="P86"/>
  <c r="Q86"/>
  <c r="V86"/>
  <c r="AF86"/>
  <c r="B32" i="1"/>
  <c r="B62" i="4" s="1"/>
  <c r="B24" i="1"/>
  <c r="B36"/>
  <c r="B21"/>
  <c r="AA86" i="4" l="1"/>
  <c r="S64"/>
  <c r="S84" s="1"/>
  <c r="S85" s="1"/>
  <c r="S86" s="1"/>
  <c r="X64"/>
  <c r="X84" s="1"/>
  <c r="X85" s="1"/>
  <c r="W86" s="1"/>
  <c r="D66"/>
  <c r="H64"/>
  <c r="H84" s="1"/>
  <c r="H85" s="1"/>
  <c r="AH86"/>
  <c r="AD86"/>
  <c r="AB86"/>
  <c r="T86"/>
  <c r="AG86"/>
  <c r="B37" i="1"/>
  <c r="B50" i="4"/>
  <c r="B35" i="1"/>
  <c r="B48" i="4"/>
  <c r="C37" i="1"/>
  <c r="D28"/>
  <c r="B28"/>
  <c r="B57" i="4" s="1"/>
  <c r="B27" i="1"/>
  <c r="D17"/>
  <c r="B17"/>
  <c r="C24"/>
  <c r="A17"/>
  <c r="A18" s="1"/>
  <c r="A19" s="1"/>
  <c r="A20" s="1"/>
  <c r="A21" s="1"/>
  <c r="X86" i="4" l="1"/>
  <c r="H86"/>
  <c r="D79" s="1"/>
  <c r="M79" s="1"/>
  <c r="M84" s="1"/>
  <c r="M85" s="1"/>
  <c r="I86"/>
  <c r="K66"/>
  <c r="K84" s="1"/>
  <c r="K85" s="1"/>
  <c r="E81" s="1"/>
  <c r="B50" i="1"/>
  <c r="D84" i="4" l="1"/>
  <c r="D85" s="1"/>
  <c r="L86"/>
  <c r="M86"/>
  <c r="J81"/>
  <c r="J84" s="1"/>
  <c r="J85" s="1"/>
  <c r="J86" s="1"/>
  <c r="E84"/>
  <c r="E85" s="1"/>
  <c r="E86" s="1"/>
  <c r="K86"/>
  <c r="D86" l="1"/>
</calcChain>
</file>

<file path=xl/comments1.xml><?xml version="1.0" encoding="utf-8"?>
<comments xmlns="http://schemas.openxmlformats.org/spreadsheetml/2006/main">
  <authors>
    <author>Matt Go</author>
  </authors>
  <commentList>
    <comment ref="W47" authorId="0">
      <text>
        <r>
          <rPr>
            <b/>
            <sz val="9"/>
            <color indexed="81"/>
            <rFont val="Tahoma"/>
            <family val="2"/>
          </rPr>
          <t>Month 1 IESO interest</t>
        </r>
        <r>
          <rPr>
            <sz val="9"/>
            <color indexed="81"/>
            <rFont val="Tahoma"/>
            <family val="2"/>
          </rPr>
          <t xml:space="preserve">
</t>
        </r>
      </text>
    </comment>
    <comment ref="W59" authorId="0">
      <text>
        <r>
          <rPr>
            <b/>
            <sz val="9"/>
            <color indexed="81"/>
            <rFont val="Tahoma"/>
            <family val="2"/>
          </rPr>
          <t>Month 2 Trust interest</t>
        </r>
        <r>
          <rPr>
            <sz val="9"/>
            <color indexed="81"/>
            <rFont val="Tahoma"/>
            <family val="2"/>
          </rPr>
          <t xml:space="preserve">
</t>
        </r>
      </text>
    </comment>
    <comment ref="W73" authorId="0">
      <text>
        <r>
          <rPr>
            <b/>
            <sz val="9"/>
            <color indexed="81"/>
            <rFont val="Tahoma"/>
            <family val="2"/>
          </rPr>
          <t>Month 2 IESO interest</t>
        </r>
        <r>
          <rPr>
            <sz val="9"/>
            <color indexed="81"/>
            <rFont val="Tahoma"/>
            <family val="2"/>
          </rPr>
          <t xml:space="preserve">
</t>
        </r>
      </text>
    </comment>
    <comment ref="H86" authorId="0">
      <text>
        <r>
          <rPr>
            <sz val="9"/>
            <color indexed="81"/>
            <rFont val="Tahoma"/>
            <family val="2"/>
          </rPr>
          <t xml:space="preserve">Deferral purchases (Month 1 + Month 2) 
</t>
        </r>
      </text>
    </comment>
    <comment ref="M86" authorId="0">
      <text>
        <r>
          <rPr>
            <sz val="9"/>
            <color indexed="81"/>
            <rFont val="Tahoma"/>
            <family val="2"/>
          </rPr>
          <t xml:space="preserve">Deferral purchases (Month 1 + Month 2) 
</t>
        </r>
      </text>
    </comment>
    <comment ref="W86" authorId="0">
      <text>
        <r>
          <rPr>
            <b/>
            <sz val="9"/>
            <color indexed="81"/>
            <rFont val="Tahoma"/>
            <family val="2"/>
          </rPr>
          <t>Contains current month Deferral + prior month IESO int&amp;admin relating to Deferral + prior month Trust int&amp;admin</t>
        </r>
        <r>
          <rPr>
            <sz val="9"/>
            <color indexed="81"/>
            <rFont val="Tahoma"/>
            <family val="2"/>
          </rPr>
          <t xml:space="preserve">
</t>
        </r>
      </text>
    </comment>
    <comment ref="Y86" authorId="0">
      <text>
        <r>
          <rPr>
            <b/>
            <sz val="9"/>
            <color indexed="81"/>
            <rFont val="Tahoma"/>
            <family val="2"/>
          </rPr>
          <t>Cumulative variance amount + IESO interest relating to variance</t>
        </r>
        <r>
          <rPr>
            <sz val="9"/>
            <color indexed="81"/>
            <rFont val="Tahoma"/>
            <family val="2"/>
          </rPr>
          <t xml:space="preserve">
</t>
        </r>
      </text>
    </comment>
    <comment ref="AB86" authorId="0">
      <text>
        <r>
          <rPr>
            <b/>
            <sz val="9"/>
            <color indexed="81"/>
            <rFont val="Tahoma"/>
            <family val="2"/>
          </rPr>
          <t>Funding for Deferred Asset and Variance Asset balances</t>
        </r>
        <r>
          <rPr>
            <sz val="9"/>
            <color indexed="81"/>
            <rFont val="Tahoma"/>
            <family val="2"/>
          </rPr>
          <t xml:space="preserve">
</t>
        </r>
      </text>
    </comment>
  </commentList>
</comments>
</file>

<file path=xl/sharedStrings.xml><?xml version="1.0" encoding="utf-8"?>
<sst xmlns="http://schemas.openxmlformats.org/spreadsheetml/2006/main" count="245" uniqueCount="124">
  <si>
    <t>Activity</t>
  </si>
  <si>
    <t>Timing in Month</t>
  </si>
  <si>
    <t>10th business day</t>
  </si>
  <si>
    <t>12th business day</t>
  </si>
  <si>
    <t>14th business day</t>
  </si>
  <si>
    <t>Questions / Comments</t>
  </si>
  <si>
    <t>Trust can warehouse borrowing either through their own bank facility or ABCP</t>
  </si>
  <si>
    <t>IESO / Trust Operational Process</t>
  </si>
  <si>
    <t xml:space="preserve">PROPOSED COLLECTION PROCESS </t>
  </si>
  <si>
    <t>Breakdown of GA Deferral, interest, and admin costs required</t>
  </si>
  <si>
    <t>MONTH 1 - INITIAL GA DEFERRAL</t>
  </si>
  <si>
    <t>[within the month]</t>
  </si>
  <si>
    <t>In general, when does these settlements occur? After the physical market invoice?</t>
  </si>
  <si>
    <t>NOTES</t>
  </si>
  <si>
    <t>Reference</t>
  </si>
  <si>
    <t>Note 2</t>
  </si>
  <si>
    <t>Forecasted payment based on OEB RPP Price Report.</t>
  </si>
  <si>
    <t>Note 3</t>
  </si>
  <si>
    <t>Note 4</t>
  </si>
  <si>
    <t>Indicates new process for the period</t>
  </si>
  <si>
    <t>Monthly Process Option - GA Deferral Period Only</t>
  </si>
  <si>
    <t>IESO informs Trust of Deferred Asset Account balance - Trust prepares for purchase of regulatory asset from IESO to occur start of next month as part of Sales and Servicing agreement</t>
  </si>
  <si>
    <t>OEB RPP Price Report will need to contain information on how the Deferral amount is factored into the new RPP.</t>
  </si>
  <si>
    <t>As the sale proceeds are applied against this account, any leftover starting in Month 4 will represent Trust interest and admin costs from prior month.</t>
  </si>
  <si>
    <t>4 business day after month end</t>
  </si>
  <si>
    <t xml:space="preserve"> </t>
  </si>
  <si>
    <r>
      <t xml:space="preserve">Market Settlement informs Treasury of total  </t>
    </r>
    <r>
      <rPr>
        <sz val="11"/>
        <color theme="1"/>
        <rFont val="Calibri"/>
        <family val="2"/>
      </rPr>
      <t>±</t>
    </r>
    <r>
      <rPr>
        <sz val="11"/>
        <color theme="1"/>
        <rFont val="Calibri"/>
        <family val="2"/>
        <scheme val="minor"/>
      </rPr>
      <t xml:space="preserve">  RPP balance that will be going into Variance  Account</t>
    </r>
  </si>
  <si>
    <t>IESO remits payment to Market Participants and other program participants , using funds from collections and bank facility (if required)</t>
  </si>
  <si>
    <t>Market Participants including LDCs and other program participants remit payment to IESO</t>
  </si>
  <si>
    <t>IESO remits payment to Market Participants under IESO contracts (capacity and conservation), using funds from GA collections and bank facility (if required)</t>
  </si>
  <si>
    <t>9th business day</t>
  </si>
  <si>
    <r>
      <t xml:space="preserve">IESO sends invoice to market participants based on HOEP*MWh + current month GA (Class A &amp; Class B) </t>
    </r>
    <r>
      <rPr>
        <sz val="11"/>
        <color theme="1"/>
        <rFont val="Calibri"/>
        <family val="2"/>
      </rPr>
      <t>±</t>
    </r>
    <r>
      <rPr>
        <sz val="11"/>
        <color theme="1"/>
        <rFont val="Calibri"/>
        <family val="2"/>
        <scheme val="minor"/>
      </rPr>
      <t xml:space="preserve"> LDC RPP variance submitted in portal (as applicable)</t>
    </r>
  </si>
  <si>
    <t>IESO sends invoice to market participants based on HOEP*MWh + current month GA (Class A &amp; Class B) - Deferral ± LDC RPP variance submitted in portal (as applicable)</t>
  </si>
  <si>
    <t>LDCs provide variance between the actual cost of power (as per IESO invoices) and the amount paid by RPP consumers for the same volume in the IESO portal
Believe variance is one month delayed (confirmation outstanding)</t>
  </si>
  <si>
    <t>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t>
  </si>
  <si>
    <t>4th business day after month end</t>
  </si>
  <si>
    <t>Note 1a</t>
  </si>
  <si>
    <t>1a</t>
  </si>
  <si>
    <t>IESO currently carries an opening RPP variance.</t>
  </si>
  <si>
    <t>13th-14th business day</t>
  </si>
  <si>
    <t>IESO repays loan, draws new loan, and pays interest for prior month term- all kept in the Variance acct.</t>
  </si>
  <si>
    <t>[Between 10th and 14th business day]</t>
  </si>
  <si>
    <t>IESO informs Trust of Deferred Asset Account balance - Trust prepares for purchase of regulatory asset from IESO next month as part of Sales and Servicing agreement, and IESO informs Trust of any interest expense and admin costs to be part of the sale.</t>
  </si>
  <si>
    <t>Payments to/from Trust for interest and admin costs would occur here also.</t>
  </si>
  <si>
    <t>for discussion purposes only</t>
  </si>
  <si>
    <t>MONTH 3 - SUBSEQUENT GA FUNDING</t>
  </si>
  <si>
    <t>IESO determines Deferral amount - goes to Deferral Asset Account</t>
  </si>
  <si>
    <r>
      <t>+Deferral</t>
    </r>
    <r>
      <rPr>
        <vertAlign val="subscript"/>
        <sz val="11"/>
        <color theme="1"/>
        <rFont val="Calibri"/>
        <family val="2"/>
        <scheme val="minor"/>
      </rPr>
      <t>1</t>
    </r>
  </si>
  <si>
    <r>
      <t>+Deferral</t>
    </r>
    <r>
      <rPr>
        <vertAlign val="subscript"/>
        <sz val="11"/>
        <color theme="1"/>
        <rFont val="Calibri"/>
        <family val="2"/>
        <scheme val="minor"/>
      </rPr>
      <t>2</t>
    </r>
  </si>
  <si>
    <t>IESO determines IESO interest and admin costs from prior month - goes to Deferral Asset Account</t>
  </si>
  <si>
    <t>[9th or 10th?] business day - could be after bank facility interest paid</t>
  </si>
  <si>
    <r>
      <t>+IESO Interest &amp; Admin</t>
    </r>
    <r>
      <rPr>
        <vertAlign val="subscript"/>
        <sz val="11"/>
        <color theme="1"/>
        <rFont val="Calibri"/>
        <family val="2"/>
        <scheme val="minor"/>
      </rPr>
      <t>1</t>
    </r>
  </si>
  <si>
    <t>IESO determines Deferral amount - goes to Deferred Asset Account</t>
  </si>
  <si>
    <t>Trust invoices IESO of Trust interest and admin costs from prior month - goes to Deferred Asset Account</t>
  </si>
  <si>
    <t>Deferred Asset Account (Note 5)</t>
  </si>
  <si>
    <r>
      <t>Subscript denotes which month the amount pertains to. For example, Deferral</t>
    </r>
    <r>
      <rPr>
        <vertAlign val="subscript"/>
        <sz val="11"/>
        <color theme="1"/>
        <rFont val="Calibri"/>
        <family val="2"/>
        <scheme val="minor"/>
      </rPr>
      <t>1</t>
    </r>
    <r>
      <rPr>
        <sz val="11"/>
        <color theme="1"/>
        <rFont val="Calibri"/>
        <family val="2"/>
        <scheme val="minor"/>
      </rPr>
      <t xml:space="preserve"> is the deferral amount from Month 1. The green highlighted items are the remaining balance in the account as of Month 3 close.</t>
    </r>
  </si>
  <si>
    <r>
      <t>-Deferral</t>
    </r>
    <r>
      <rPr>
        <vertAlign val="subscript"/>
        <sz val="11"/>
        <color theme="1"/>
        <rFont val="Calibri"/>
        <family val="2"/>
        <scheme val="minor"/>
      </rPr>
      <t xml:space="preserve">1 </t>
    </r>
    <r>
      <rPr>
        <sz val="11"/>
        <color theme="1"/>
        <rFont val="Calibri"/>
        <family val="2"/>
        <scheme val="minor"/>
      </rPr>
      <t>+ Issuance Fees</t>
    </r>
    <r>
      <rPr>
        <vertAlign val="subscript"/>
        <sz val="11"/>
        <color theme="1"/>
        <rFont val="Calibri"/>
        <family val="2"/>
        <scheme val="minor"/>
      </rPr>
      <t>1</t>
    </r>
  </si>
  <si>
    <r>
      <t>+Deferral</t>
    </r>
    <r>
      <rPr>
        <b/>
        <vertAlign val="subscript"/>
        <sz val="11"/>
        <color rgb="FF00B050"/>
        <rFont val="Calibri"/>
        <family val="2"/>
        <scheme val="minor"/>
      </rPr>
      <t>3</t>
    </r>
  </si>
  <si>
    <r>
      <t>+IESO Interest &amp; Admin</t>
    </r>
    <r>
      <rPr>
        <b/>
        <vertAlign val="subscript"/>
        <sz val="11"/>
        <color rgb="FF00B050"/>
        <rFont val="Calibri"/>
        <family val="2"/>
        <scheme val="minor"/>
      </rPr>
      <t>2</t>
    </r>
  </si>
  <si>
    <r>
      <t>+Trust Interest &amp; Admin</t>
    </r>
    <r>
      <rPr>
        <b/>
        <vertAlign val="subscript"/>
        <sz val="11"/>
        <color rgb="FF00B050"/>
        <rFont val="Calibri"/>
        <family val="2"/>
        <scheme val="minor"/>
      </rPr>
      <t>2</t>
    </r>
  </si>
  <si>
    <r>
      <t>-(Deferral</t>
    </r>
    <r>
      <rPr>
        <vertAlign val="subscript"/>
        <sz val="11"/>
        <color theme="1"/>
        <rFont val="Calibri"/>
        <family val="2"/>
        <scheme val="minor"/>
      </rPr>
      <t xml:space="preserve">2 </t>
    </r>
    <r>
      <rPr>
        <sz val="11"/>
        <color theme="1"/>
        <rFont val="Calibri"/>
        <family val="2"/>
        <scheme val="minor"/>
      </rPr>
      <t>+ IESO Interest &amp; Admin</t>
    </r>
    <r>
      <rPr>
        <vertAlign val="subscript"/>
        <sz val="11"/>
        <color theme="1"/>
        <rFont val="Calibri"/>
        <family val="2"/>
        <scheme val="minor"/>
      </rPr>
      <t xml:space="preserve">1 </t>
    </r>
    <r>
      <rPr>
        <sz val="11"/>
        <color theme="1"/>
        <rFont val="Calibri"/>
        <family val="2"/>
        <scheme val="minor"/>
      </rPr>
      <t>+ Issuance Fees</t>
    </r>
    <r>
      <rPr>
        <vertAlign val="subscript"/>
        <sz val="11"/>
        <color theme="1"/>
        <rFont val="Calibri"/>
        <family val="2"/>
        <scheme val="minor"/>
      </rPr>
      <t>1</t>
    </r>
    <r>
      <rPr>
        <sz val="11"/>
        <color theme="1"/>
        <rFont val="Calibri"/>
        <family val="2"/>
        <scheme val="minor"/>
      </rPr>
      <t>) +</t>
    </r>
    <r>
      <rPr>
        <b/>
        <sz val="11"/>
        <color rgb="FF00B050"/>
        <rFont val="Calibri"/>
        <family val="2"/>
        <scheme val="minor"/>
      </rPr>
      <t xml:space="preserve"> Issuance Fees</t>
    </r>
    <r>
      <rPr>
        <b/>
        <vertAlign val="subscript"/>
        <sz val="11"/>
        <color rgb="FF00B050"/>
        <rFont val="Calibri"/>
        <family val="2"/>
        <scheme val="minor"/>
      </rPr>
      <t>2</t>
    </r>
  </si>
  <si>
    <t>Cash</t>
  </si>
  <si>
    <t>DR</t>
  </si>
  <si>
    <t>CR</t>
  </si>
  <si>
    <t>Deferred Asset</t>
  </si>
  <si>
    <t>A/R</t>
  </si>
  <si>
    <t>Bank Loan</t>
  </si>
  <si>
    <t>Debt</t>
  </si>
  <si>
    <t>ASSETS</t>
  </si>
  <si>
    <t>LIABILITIES</t>
  </si>
  <si>
    <t>P&amp;L</t>
  </si>
  <si>
    <t>TRUST</t>
  </si>
  <si>
    <t>IESO</t>
  </si>
  <si>
    <t>Payable Trust</t>
  </si>
  <si>
    <t>Receivable IESO</t>
  </si>
  <si>
    <t>Business Day in Month</t>
  </si>
  <si>
    <t>Market Settlement informs Treasury of total  ±  RPP balance that will be going into Variance  Account</t>
  </si>
  <si>
    <t>13-14</t>
  </si>
  <si>
    <t>If possible, IESO repays loan as soon as possible (min of 28 days term draws), pays interest for past month draw are paid, and draws new loan -  all kept in the Deferred Asset Account</t>
  </si>
  <si>
    <t xml:space="preserve"> Expense</t>
  </si>
  <si>
    <t>Income</t>
  </si>
  <si>
    <t>Expense</t>
  </si>
  <si>
    <t>IESO sells [prior month portion] of Deferred Asset Account to Trust - Proceeds from sale less any prior month financing fees are applied to Deferred Asset Account</t>
  </si>
  <si>
    <t>Cumulative Total</t>
  </si>
  <si>
    <t>Monthly Total</t>
  </si>
  <si>
    <t>MONTH 2 - INITIAL GA FUNDING</t>
  </si>
  <si>
    <t>Proceeds from sale</t>
  </si>
  <si>
    <t>Ending Balance</t>
  </si>
  <si>
    <t>Trust repays bank loan</t>
  </si>
  <si>
    <t>Trust pays debt issuance fees (deducted at source)</t>
  </si>
  <si>
    <t>10-14</t>
  </si>
  <si>
    <t>[9]</t>
  </si>
  <si>
    <t xml:space="preserve">CURRENT COLLECTION PROCESS </t>
  </si>
  <si>
    <t>IESO repays loan, draws new loan, and pays interest for prior month term - all kept in the Variance acct.</t>
  </si>
  <si>
    <t>Variance Asset</t>
  </si>
  <si>
    <t>IESO repays loan, draws new loan, and pays interest for prior month term - allocated between Variance and Deferred Asset accounts</t>
  </si>
  <si>
    <t>IESO draws new loan for Variance</t>
  </si>
  <si>
    <t>IESO draws new loan for Deferred Asset</t>
  </si>
  <si>
    <t>RPP balance going to Variance account</t>
  </si>
  <si>
    <t>Deferral Amount</t>
  </si>
  <si>
    <t>Contracts portion of GA</t>
  </si>
  <si>
    <t>Market Participant Invoice Total</t>
  </si>
  <si>
    <t>Market Participant Invoice Net</t>
  </si>
  <si>
    <t>IESO repays loan for Deferred Asset</t>
  </si>
  <si>
    <t>IESO pays interest on loan for Variance &amp; admin costs - goes to Variance acct</t>
  </si>
  <si>
    <t>IESO variance loan interest &amp; admin costs</t>
  </si>
  <si>
    <t>IESO interest on loan for Deferred Asset</t>
  </si>
  <si>
    <t>IESO pays interest on loan for Deferred Asset - goes to Deferral Asset Account</t>
  </si>
  <si>
    <t>IESO repays loan for Variance</t>
  </si>
  <si>
    <t>If possible, IESO repays loan as soon as possible (min of 28 days term draws), pays interest, admin and draws from prior month, and draws new loan for current month - allocated between Variance and Deferral Asset accounts</t>
  </si>
  <si>
    <t>Trust interest &amp; admin costs</t>
  </si>
  <si>
    <t xml:space="preserve">Trust pays interest &amp; admin costs from prior month </t>
  </si>
  <si>
    <t>IESO sells [prior month portion] of Deferred Asset Account to Trust - Proceeds from sale less any prior month interest &amp; admin costs are applied to Deferred Asset Account</t>
  </si>
  <si>
    <t>Trust issues long-term debt to repay bank loan</t>
  </si>
  <si>
    <t>Trust issues long-term debt</t>
  </si>
  <si>
    <t>Long-term debt issued in Month 3 for balance of Deferred Asset</t>
  </si>
  <si>
    <t>Debt issuance fees</t>
  </si>
  <si>
    <t>Trust invoices IESO of Trust interest &amp; admin costs from prior month - goes to Deferred Asset Account</t>
  </si>
  <si>
    <t>Trust borrows funds for Deferred Asset purchase, less any prior month Trust interest &amp; admin costs, from bank</t>
  </si>
  <si>
    <t>Payment for prior month Trust interest &amp; admin costs</t>
  </si>
  <si>
    <t>Trust provides interest cost forecast to IESO to be used by OEB for rate setting purpose</t>
  </si>
  <si>
    <t>Indicates new process added by OPG</t>
  </si>
  <si>
    <t>Monthly Amounts</t>
  </si>
  <si>
    <t>Trust invoices IESO of debt issuance fees (this would be part of Trust interest &amp; admin invoice next month - shown here for illustrative purposes) - goes to Deferral Asset Account</t>
  </si>
</sst>
</file>

<file path=xl/styles.xml><?xml version="1.0" encoding="utf-8"?>
<styleSheet xmlns="http://schemas.openxmlformats.org/spreadsheetml/2006/main">
  <fonts count="18">
    <font>
      <sz val="11"/>
      <color theme="1"/>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sz val="11"/>
      <color theme="0"/>
      <name val="Calibri"/>
      <family val="2"/>
      <scheme val="minor"/>
    </font>
    <font>
      <b/>
      <u/>
      <sz val="12"/>
      <color theme="1"/>
      <name val="Calibri"/>
      <family val="2"/>
      <scheme val="minor"/>
    </font>
    <font>
      <b/>
      <sz val="14"/>
      <color theme="1"/>
      <name val="Calibri"/>
      <family val="2"/>
      <scheme val="minor"/>
    </font>
    <font>
      <b/>
      <sz val="12"/>
      <color theme="1"/>
      <name val="Calibri"/>
      <family val="2"/>
      <scheme val="minor"/>
    </font>
    <font>
      <sz val="11"/>
      <color theme="1"/>
      <name val="Calibri"/>
      <family val="2"/>
    </font>
    <font>
      <vertAlign val="subscript"/>
      <sz val="11"/>
      <color theme="1"/>
      <name val="Calibri"/>
      <family val="2"/>
      <scheme val="minor"/>
    </font>
    <font>
      <sz val="11"/>
      <color rgb="FFFF0000"/>
      <name val="Calibri"/>
      <family val="2"/>
      <scheme val="minor"/>
    </font>
    <font>
      <b/>
      <sz val="11"/>
      <color rgb="FF00B050"/>
      <name val="Calibri"/>
      <family val="2"/>
      <scheme val="minor"/>
    </font>
    <font>
      <b/>
      <vertAlign val="subscript"/>
      <sz val="11"/>
      <color rgb="FF00B050"/>
      <name val="Calibri"/>
      <family val="2"/>
      <scheme val="minor"/>
    </font>
    <font>
      <b/>
      <sz val="12"/>
      <color theme="0"/>
      <name val="Calibri"/>
      <family val="2"/>
      <scheme val="minor"/>
    </font>
    <font>
      <sz val="11"/>
      <name val="Calibri"/>
      <family val="2"/>
      <scheme val="minor"/>
    </font>
    <font>
      <b/>
      <sz val="11"/>
      <name val="Calibri"/>
      <family val="2"/>
      <scheme val="minor"/>
    </font>
    <font>
      <sz val="9"/>
      <color indexed="81"/>
      <name val="Tahoma"/>
      <family val="2"/>
    </font>
    <font>
      <b/>
      <sz val="9"/>
      <color indexed="81"/>
      <name val="Tahoma"/>
      <family val="2"/>
    </font>
  </fonts>
  <fills count="8">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rgb="FF00B05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FFFF9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98">
    <xf numFmtId="0" fontId="0" fillId="0" borderId="0" xfId="0"/>
    <xf numFmtId="0" fontId="0" fillId="2" borderId="0" xfId="0" applyFill="1"/>
    <xf numFmtId="0" fontId="2" fillId="3" borderId="1" xfId="0" applyFont="1" applyFill="1" applyBorder="1"/>
    <xf numFmtId="0" fontId="0" fillId="0" borderId="0" xfId="0" applyAlignment="1">
      <alignment horizontal="center"/>
    </xf>
    <xf numFmtId="0" fontId="0" fillId="2" borderId="0" xfId="0" applyFill="1" applyAlignment="1">
      <alignment horizontal="center"/>
    </xf>
    <xf numFmtId="0" fontId="2" fillId="3" borderId="1" xfId="0" applyFont="1" applyFill="1" applyBorder="1" applyAlignment="1">
      <alignment horizontal="center"/>
    </xf>
    <xf numFmtId="0" fontId="0" fillId="0" borderId="0" xfId="0" applyFill="1" applyAlignment="1">
      <alignment horizontal="center"/>
    </xf>
    <xf numFmtId="0" fontId="0" fillId="0" borderId="0" xfId="0" applyAlignment="1">
      <alignment vertical="top"/>
    </xf>
    <xf numFmtId="0" fontId="0" fillId="2" borderId="0" xfId="0" applyFill="1" applyAlignment="1">
      <alignment wrapText="1"/>
    </xf>
    <xf numFmtId="0" fontId="1" fillId="0" borderId="0" xfId="1" applyAlignment="1">
      <alignment vertical="top"/>
    </xf>
    <xf numFmtId="0" fontId="3" fillId="0" borderId="0" xfId="0" applyFont="1" applyAlignment="1">
      <alignment vertical="top"/>
    </xf>
    <xf numFmtId="0" fontId="4" fillId="3" borderId="1" xfId="0" applyFont="1" applyFill="1" applyBorder="1" applyAlignment="1">
      <alignment vertical="top"/>
    </xf>
    <xf numFmtId="0" fontId="0" fillId="0" borderId="0" xfId="0" applyFill="1" applyAlignment="1">
      <alignment vertical="top"/>
    </xf>
    <xf numFmtId="0" fontId="0" fillId="2" borderId="0" xfId="0" applyFill="1" applyAlignment="1">
      <alignment vertical="top"/>
    </xf>
    <xf numFmtId="0" fontId="0" fillId="0" borderId="0" xfId="0" applyAlignment="1">
      <alignment wrapText="1"/>
    </xf>
    <xf numFmtId="0" fontId="0" fillId="0" borderId="0" xfId="0" applyFill="1" applyAlignment="1">
      <alignment wrapText="1"/>
    </xf>
    <xf numFmtId="0" fontId="2" fillId="3" borderId="1" xfId="0" applyFont="1" applyFill="1" applyBorder="1" applyAlignment="1">
      <alignment wrapText="1"/>
    </xf>
    <xf numFmtId="0" fontId="6" fillId="0" borderId="0" xfId="0" applyFont="1" applyAlignment="1">
      <alignment wrapText="1"/>
    </xf>
    <xf numFmtId="0" fontId="5" fillId="0" borderId="0" xfId="0" applyFont="1" applyAlignment="1">
      <alignment wrapText="1"/>
    </xf>
    <xf numFmtId="0" fontId="7" fillId="0" borderId="0" xfId="0" applyFont="1" applyAlignment="1">
      <alignment wrapText="1"/>
    </xf>
    <xf numFmtId="0" fontId="0" fillId="0" borderId="0" xfId="0" applyAlignment="1">
      <alignment horizontal="right" vertical="top"/>
    </xf>
    <xf numFmtId="0" fontId="0" fillId="0" borderId="0" xfId="0" applyAlignment="1">
      <alignment vertical="top" wrapText="1"/>
    </xf>
    <xf numFmtId="0" fontId="3" fillId="0" borderId="0" xfId="0" applyFont="1"/>
    <xf numFmtId="0" fontId="5" fillId="0" borderId="0" xfId="0" applyFont="1"/>
    <xf numFmtId="0" fontId="0" fillId="0" borderId="0" xfId="0" applyFill="1" applyAlignment="1">
      <alignment vertical="top" wrapText="1"/>
    </xf>
    <xf numFmtId="0" fontId="0" fillId="2" borderId="0" xfId="0" applyFill="1" applyAlignment="1">
      <alignment vertical="top" wrapText="1"/>
    </xf>
    <xf numFmtId="0" fontId="0" fillId="0" borderId="0" xfId="0" applyAlignment="1">
      <alignment horizontal="center" vertical="top"/>
    </xf>
    <xf numFmtId="0" fontId="0" fillId="2" borderId="0" xfId="0" applyFill="1" applyAlignment="1">
      <alignment horizontal="center" vertical="top"/>
    </xf>
    <xf numFmtId="0" fontId="2" fillId="3" borderId="1" xfId="0" applyFont="1" applyFill="1" applyBorder="1" applyAlignment="1">
      <alignment horizontal="center" vertical="top" wrapText="1"/>
    </xf>
    <xf numFmtId="0" fontId="0" fillId="0" borderId="0" xfId="0" applyFill="1" applyAlignment="1">
      <alignment horizontal="center" vertical="top"/>
    </xf>
    <xf numFmtId="0" fontId="0" fillId="0" borderId="0" xfId="0" quotePrefix="1" applyFill="1" applyAlignment="1">
      <alignment horizontal="center" vertical="top"/>
    </xf>
    <xf numFmtId="0" fontId="0" fillId="0" borderId="0" xfId="0" quotePrefix="1" applyFill="1" applyAlignment="1">
      <alignment horizontal="center" vertical="top" wrapText="1"/>
    </xf>
    <xf numFmtId="0" fontId="11" fillId="0" borderId="0" xfId="0" quotePrefix="1" applyFont="1" applyFill="1" applyAlignment="1">
      <alignment horizontal="center" vertical="top"/>
    </xf>
    <xf numFmtId="0" fontId="0" fillId="0" borderId="2" xfId="0" applyBorder="1" applyAlignment="1">
      <alignment horizontal="center"/>
    </xf>
    <xf numFmtId="0" fontId="2" fillId="4" borderId="1" xfId="0" applyFont="1" applyFill="1" applyBorder="1" applyAlignment="1">
      <alignment horizontal="centerContinuous"/>
    </xf>
    <xf numFmtId="0" fontId="2" fillId="4" borderId="1" xfId="0" applyFont="1" applyFill="1" applyBorder="1" applyAlignment="1">
      <alignment horizontal="center"/>
    </xf>
    <xf numFmtId="0" fontId="2" fillId="5" borderId="1" xfId="0" applyFont="1" applyFill="1" applyBorder="1" applyAlignment="1">
      <alignment horizontal="centerContinuous"/>
    </xf>
    <xf numFmtId="0" fontId="2" fillId="5" borderId="1" xfId="0" applyFont="1" applyFill="1" applyBorder="1" applyAlignment="1">
      <alignment horizontal="center"/>
    </xf>
    <xf numFmtId="0" fontId="2" fillId="6" borderId="1" xfId="0" applyFont="1" applyFill="1" applyBorder="1" applyAlignment="1">
      <alignment horizontal="centerContinuous"/>
    </xf>
    <xf numFmtId="0" fontId="2" fillId="6" borderId="1" xfId="0" applyFont="1" applyFill="1" applyBorder="1" applyAlignment="1">
      <alignment horizontal="center"/>
    </xf>
    <xf numFmtId="0" fontId="13" fillId="3" borderId="0" xfId="0" applyFont="1" applyFill="1" applyAlignment="1">
      <alignment horizontal="centerContinuous"/>
    </xf>
    <xf numFmtId="0" fontId="10" fillId="0" borderId="0" xfId="0" applyFont="1" applyAlignment="1">
      <alignment horizontal="center"/>
    </xf>
    <xf numFmtId="0" fontId="10" fillId="0" borderId="2" xfId="0" applyFont="1" applyBorder="1" applyAlignment="1">
      <alignment horizontal="center"/>
    </xf>
    <xf numFmtId="0" fontId="2" fillId="4" borderId="3" xfId="0" applyFont="1" applyFill="1" applyBorder="1" applyAlignment="1">
      <alignment horizontal="center"/>
    </xf>
    <xf numFmtId="0" fontId="0" fillId="0" borderId="4" xfId="0" applyBorder="1" applyAlignment="1">
      <alignment horizontal="center"/>
    </xf>
    <xf numFmtId="0" fontId="10" fillId="0" borderId="5" xfId="0" applyFont="1" applyBorder="1" applyAlignment="1">
      <alignment horizontal="center"/>
    </xf>
    <xf numFmtId="0" fontId="0" fillId="0" borderId="6" xfId="0" applyBorder="1" applyAlignment="1">
      <alignment horizontal="center"/>
    </xf>
    <xf numFmtId="0" fontId="10" fillId="0" borderId="7" xfId="0" applyFont="1" applyBorder="1" applyAlignment="1">
      <alignment horizontal="center"/>
    </xf>
    <xf numFmtId="0" fontId="2" fillId="4" borderId="8" xfId="0" applyFont="1" applyFill="1" applyBorder="1" applyAlignment="1">
      <alignment horizontal="center"/>
    </xf>
    <xf numFmtId="0" fontId="2" fillId="5" borderId="3" xfId="0" applyFont="1" applyFill="1" applyBorder="1" applyAlignment="1">
      <alignment horizontal="center"/>
    </xf>
    <xf numFmtId="0" fontId="2" fillId="5" borderId="8" xfId="0" applyFont="1" applyFill="1" applyBorder="1" applyAlignment="1">
      <alignment horizontal="center"/>
    </xf>
    <xf numFmtId="0" fontId="0" fillId="0" borderId="9" xfId="0" applyBorder="1" applyAlignment="1">
      <alignment horizontal="center"/>
    </xf>
    <xf numFmtId="0" fontId="10" fillId="0" borderId="10" xfId="0" applyFont="1" applyBorder="1" applyAlignment="1">
      <alignment horizontal="center"/>
    </xf>
    <xf numFmtId="0" fontId="0" fillId="0" borderId="8" xfId="0" applyBorder="1" applyAlignment="1">
      <alignment horizontal="center"/>
    </xf>
    <xf numFmtId="0" fontId="10" fillId="0" borderId="3" xfId="0" applyFont="1" applyBorder="1" applyAlignment="1">
      <alignment horizontal="center"/>
    </xf>
    <xf numFmtId="0" fontId="2" fillId="4" borderId="8" xfId="0" applyFont="1" applyFill="1" applyBorder="1" applyAlignment="1">
      <alignment horizontal="centerContinuous"/>
    </xf>
    <xf numFmtId="0" fontId="2" fillId="5" borderId="8" xfId="0" applyFont="1" applyFill="1" applyBorder="1" applyAlignment="1">
      <alignment horizontal="centerContinuous"/>
    </xf>
    <xf numFmtId="0" fontId="2" fillId="6" borderId="8" xfId="0" applyFont="1" applyFill="1" applyBorder="1" applyAlignment="1">
      <alignment horizontal="centerContinuous"/>
    </xf>
    <xf numFmtId="0" fontId="2" fillId="4" borderId="11" xfId="0" applyFont="1" applyFill="1" applyBorder="1" applyAlignment="1">
      <alignment horizontal="centerContinuous"/>
    </xf>
    <xf numFmtId="0" fontId="2" fillId="4" borderId="3" xfId="0" applyFont="1" applyFill="1" applyBorder="1" applyAlignment="1">
      <alignment horizontal="centerContinuous"/>
    </xf>
    <xf numFmtId="0" fontId="2" fillId="5" borderId="11" xfId="0" applyFont="1" applyFill="1" applyBorder="1" applyAlignment="1">
      <alignment horizontal="centerContinuous"/>
    </xf>
    <xf numFmtId="0" fontId="2" fillId="5" borderId="3" xfId="0" applyFont="1" applyFill="1" applyBorder="1" applyAlignment="1">
      <alignment horizontal="centerContinuous"/>
    </xf>
    <xf numFmtId="0" fontId="2" fillId="6" borderId="11" xfId="0" applyFont="1" applyFill="1" applyBorder="1" applyAlignment="1">
      <alignment horizontal="centerContinuous"/>
    </xf>
    <xf numFmtId="0" fontId="2" fillId="6" borderId="3" xfId="0" applyFont="1" applyFill="1" applyBorder="1" applyAlignment="1">
      <alignment horizontal="centerContinuous"/>
    </xf>
    <xf numFmtId="0" fontId="0" fillId="0" borderId="0" xfId="0" applyAlignment="1">
      <alignment horizontal="center" vertical="center"/>
    </xf>
    <xf numFmtId="0" fontId="2" fillId="0" borderId="0" xfId="0" applyFont="1"/>
    <xf numFmtId="0" fontId="0" fillId="5" borderId="0" xfId="0" applyFill="1" applyAlignment="1">
      <alignment vertical="top" wrapText="1"/>
    </xf>
    <xf numFmtId="0" fontId="0" fillId="0" borderId="11" xfId="0" applyBorder="1" applyAlignment="1">
      <alignment horizontal="center"/>
    </xf>
    <xf numFmtId="0" fontId="10" fillId="0" borderId="11" xfId="0" applyFont="1" applyBorder="1" applyAlignment="1">
      <alignment horizontal="center"/>
    </xf>
    <xf numFmtId="0" fontId="0" fillId="0" borderId="12" xfId="0" applyBorder="1" applyAlignment="1">
      <alignment horizontal="center"/>
    </xf>
    <xf numFmtId="0" fontId="0" fillId="0" borderId="0" xfId="0" quotePrefix="1" applyFill="1" applyAlignment="1">
      <alignment vertical="top" wrapText="1"/>
    </xf>
    <xf numFmtId="0" fontId="0" fillId="5" borderId="0" xfId="0" applyFill="1" applyAlignment="1">
      <alignment horizontal="left" vertical="top" wrapText="1" indent="2"/>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0" xfId="0" applyFont="1" applyFill="1" applyBorder="1" applyAlignment="1">
      <alignment horizontal="center"/>
    </xf>
    <xf numFmtId="0" fontId="2" fillId="0" borderId="9" xfId="0" applyFont="1" applyFill="1" applyBorder="1" applyAlignment="1">
      <alignment horizontal="center"/>
    </xf>
    <xf numFmtId="0" fontId="2" fillId="0" borderId="10" xfId="0" applyFont="1" applyFill="1" applyBorder="1" applyAlignment="1">
      <alignment horizontal="center"/>
    </xf>
    <xf numFmtId="0" fontId="0" fillId="0" borderId="0" xfId="0" applyFill="1"/>
    <xf numFmtId="0" fontId="0" fillId="0" borderId="13" xfId="0" applyBorder="1" applyAlignment="1">
      <alignment horizontal="center"/>
    </xf>
    <xf numFmtId="0" fontId="10" fillId="0" borderId="13" xfId="0" applyFont="1" applyBorder="1" applyAlignment="1">
      <alignment horizontal="center"/>
    </xf>
    <xf numFmtId="0" fontId="0" fillId="0" borderId="0" xfId="0" applyBorder="1" applyAlignment="1">
      <alignment horizontal="center"/>
    </xf>
    <xf numFmtId="0" fontId="10" fillId="0" borderId="0" xfId="0" applyFont="1" applyBorder="1" applyAlignment="1">
      <alignment horizontal="center"/>
    </xf>
    <xf numFmtId="0" fontId="0" fillId="0" borderId="1" xfId="0" applyBorder="1" applyAlignment="1">
      <alignment horizontal="center" vertical="center"/>
    </xf>
    <xf numFmtId="0" fontId="0" fillId="0" borderId="12" xfId="0" applyBorder="1" applyAlignment="1">
      <alignment horizontal="center" vertical="center"/>
    </xf>
    <xf numFmtId="16" fontId="0" fillId="0" borderId="12" xfId="0" quotePrefix="1" applyNumberFormat="1" applyBorder="1" applyAlignment="1">
      <alignment horizontal="center" vertical="center"/>
    </xf>
    <xf numFmtId="0" fontId="0" fillId="0" borderId="12" xfId="0" quotePrefix="1" applyBorder="1" applyAlignment="1">
      <alignment horizontal="center" vertical="center"/>
    </xf>
    <xf numFmtId="0" fontId="2" fillId="3" borderId="1" xfId="0" applyFont="1" applyFill="1" applyBorder="1" applyAlignment="1">
      <alignment horizontal="center" vertical="center"/>
    </xf>
    <xf numFmtId="0" fontId="2" fillId="0" borderId="13" xfId="0" applyFont="1" applyFill="1" applyBorder="1" applyAlignment="1">
      <alignment horizontal="center"/>
    </xf>
    <xf numFmtId="0" fontId="14" fillId="0" borderId="0" xfId="0" applyFont="1" applyBorder="1" applyAlignment="1">
      <alignment horizontal="center"/>
    </xf>
    <xf numFmtId="0" fontId="15" fillId="0" borderId="13" xfId="0" applyFont="1" applyFill="1" applyBorder="1" applyAlignment="1">
      <alignment horizontal="center"/>
    </xf>
    <xf numFmtId="0" fontId="15" fillId="0" borderId="0" xfId="0" applyFont="1" applyFill="1" applyBorder="1" applyAlignment="1">
      <alignment horizontal="center"/>
    </xf>
    <xf numFmtId="0" fontId="14" fillId="0" borderId="2"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0" fontId="14" fillId="0" borderId="6" xfId="0" applyFont="1" applyBorder="1" applyAlignment="1">
      <alignment horizontal="center"/>
    </xf>
    <xf numFmtId="0" fontId="0" fillId="0" borderId="1" xfId="0" applyBorder="1" applyAlignment="1">
      <alignment horizontal="left" vertical="top" wrapText="1" indent="2"/>
    </xf>
    <xf numFmtId="0" fontId="0" fillId="7" borderId="0" xfId="0" applyFill="1"/>
    <xf numFmtId="0" fontId="0" fillId="7" borderId="2" xfId="0" applyFill="1" applyBorder="1"/>
  </cellXfs>
  <cellStyles count="2">
    <cellStyle name="Normal" xfId="0" builtinId="0"/>
    <cellStyle name="Title" xfId="1" builtin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H90"/>
  <sheetViews>
    <sheetView tabSelected="1" zoomScaleNormal="100" workbookViewId="0">
      <pane xSplit="3" ySplit="5" topLeftCell="D6" activePane="bottomRight" state="frozen"/>
      <selection pane="topRight" activeCell="D1" sqref="D1"/>
      <selection pane="bottomLeft" activeCell="A6" sqref="A6"/>
      <selection pane="bottomRight" activeCell="D6" sqref="D6"/>
    </sheetView>
  </sheetViews>
  <sheetFormatPr defaultRowHeight="15"/>
  <cols>
    <col min="1" max="1" width="5" customWidth="1"/>
    <col min="2" max="2" width="84.140625" style="21" customWidth="1"/>
    <col min="3" max="3" width="25.42578125" style="64" customWidth="1"/>
    <col min="18" max="18" width="3.5703125" customWidth="1"/>
  </cols>
  <sheetData>
    <row r="1" spans="1:34" ht="22.5">
      <c r="A1" s="9" t="s">
        <v>7</v>
      </c>
      <c r="C1" s="22" t="s">
        <v>44</v>
      </c>
    </row>
    <row r="2" spans="1:34" ht="15.75">
      <c r="A2" s="10" t="s">
        <v>20</v>
      </c>
      <c r="D2" s="40" t="s">
        <v>71</v>
      </c>
      <c r="E2" s="40"/>
      <c r="F2" s="40"/>
      <c r="G2" s="40"/>
      <c r="H2" s="40"/>
      <c r="I2" s="40"/>
      <c r="J2" s="40"/>
      <c r="K2" s="40"/>
      <c r="L2" s="40"/>
      <c r="M2" s="40"/>
      <c r="N2" s="40"/>
      <c r="O2" s="40"/>
      <c r="P2" s="40"/>
      <c r="Q2" s="40"/>
      <c r="S2" s="40" t="s">
        <v>72</v>
      </c>
      <c r="T2" s="40"/>
      <c r="U2" s="40"/>
      <c r="V2" s="40"/>
      <c r="W2" s="40"/>
      <c r="X2" s="40"/>
      <c r="Y2" s="40"/>
      <c r="Z2" s="40"/>
      <c r="AA2" s="40"/>
      <c r="AB2" s="40"/>
      <c r="AC2" s="40"/>
      <c r="AD2" s="40"/>
      <c r="AE2" s="40"/>
      <c r="AF2" s="40"/>
      <c r="AG2" s="40"/>
      <c r="AH2" s="40"/>
    </row>
    <row r="3" spans="1:34">
      <c r="D3" s="55" t="s">
        <v>68</v>
      </c>
      <c r="E3" s="58"/>
      <c r="F3" s="58"/>
      <c r="G3" s="58"/>
      <c r="H3" s="58"/>
      <c r="I3" s="59"/>
      <c r="J3" s="56" t="s">
        <v>69</v>
      </c>
      <c r="K3" s="60"/>
      <c r="L3" s="60"/>
      <c r="M3" s="61"/>
      <c r="N3" s="57" t="s">
        <v>70</v>
      </c>
      <c r="O3" s="62"/>
      <c r="P3" s="62"/>
      <c r="Q3" s="63"/>
      <c r="R3" s="65"/>
      <c r="S3" s="55" t="s">
        <v>68</v>
      </c>
      <c r="T3" s="58"/>
      <c r="U3" s="58"/>
      <c r="V3" s="58"/>
      <c r="W3" s="58"/>
      <c r="X3" s="59"/>
      <c r="Y3" s="58"/>
      <c r="Z3" s="58"/>
      <c r="AA3" s="56" t="s">
        <v>69</v>
      </c>
      <c r="AB3" s="60"/>
      <c r="AC3" s="60"/>
      <c r="AD3" s="61"/>
      <c r="AE3" s="57" t="s">
        <v>70</v>
      </c>
      <c r="AF3" s="62"/>
      <c r="AG3" s="62"/>
      <c r="AH3" s="63"/>
    </row>
    <row r="4" spans="1:34">
      <c r="B4" s="66" t="s">
        <v>121</v>
      </c>
      <c r="D4" s="34" t="s">
        <v>61</v>
      </c>
      <c r="E4" s="34"/>
      <c r="F4" s="34" t="s">
        <v>74</v>
      </c>
      <c r="G4" s="34"/>
      <c r="H4" s="34" t="s">
        <v>64</v>
      </c>
      <c r="I4" s="34"/>
      <c r="J4" s="36" t="s">
        <v>66</v>
      </c>
      <c r="K4" s="36"/>
      <c r="L4" s="36" t="s">
        <v>67</v>
      </c>
      <c r="M4" s="36"/>
      <c r="N4" s="38" t="s">
        <v>80</v>
      </c>
      <c r="O4" s="38"/>
      <c r="P4" s="38" t="s">
        <v>81</v>
      </c>
      <c r="Q4" s="38"/>
      <c r="S4" s="34" t="s">
        <v>61</v>
      </c>
      <c r="T4" s="34"/>
      <c r="U4" s="34" t="s">
        <v>65</v>
      </c>
      <c r="V4" s="34"/>
      <c r="W4" s="34" t="s">
        <v>64</v>
      </c>
      <c r="X4" s="34"/>
      <c r="Y4" s="34" t="s">
        <v>94</v>
      </c>
      <c r="Z4" s="34"/>
      <c r="AA4" s="36" t="s">
        <v>66</v>
      </c>
      <c r="AB4" s="36"/>
      <c r="AC4" s="36" t="s">
        <v>73</v>
      </c>
      <c r="AD4" s="36"/>
      <c r="AE4" s="38" t="s">
        <v>80</v>
      </c>
      <c r="AF4" s="38"/>
      <c r="AG4" s="38" t="s">
        <v>79</v>
      </c>
      <c r="AH4" s="38"/>
    </row>
    <row r="5" spans="1:34">
      <c r="C5" s="86" t="s">
        <v>75</v>
      </c>
      <c r="D5" s="35" t="s">
        <v>62</v>
      </c>
      <c r="E5" s="35" t="s">
        <v>63</v>
      </c>
      <c r="F5" s="43" t="s">
        <v>62</v>
      </c>
      <c r="G5" s="48" t="s">
        <v>63</v>
      </c>
      <c r="H5" s="35" t="s">
        <v>62</v>
      </c>
      <c r="I5" s="35" t="s">
        <v>63</v>
      </c>
      <c r="J5" s="49" t="s">
        <v>62</v>
      </c>
      <c r="K5" s="50" t="s">
        <v>63</v>
      </c>
      <c r="L5" s="37" t="s">
        <v>62</v>
      </c>
      <c r="M5" s="37" t="s">
        <v>63</v>
      </c>
      <c r="N5" s="39" t="s">
        <v>62</v>
      </c>
      <c r="O5" s="39" t="s">
        <v>63</v>
      </c>
      <c r="P5" s="39" t="s">
        <v>62</v>
      </c>
      <c r="Q5" s="39" t="s">
        <v>63</v>
      </c>
      <c r="S5" s="35" t="s">
        <v>62</v>
      </c>
      <c r="T5" s="35" t="s">
        <v>63</v>
      </c>
      <c r="U5" s="35" t="s">
        <v>62</v>
      </c>
      <c r="V5" s="35" t="s">
        <v>63</v>
      </c>
      <c r="W5" s="35" t="s">
        <v>62</v>
      </c>
      <c r="X5" s="35" t="s">
        <v>63</v>
      </c>
      <c r="Y5" s="35" t="s">
        <v>62</v>
      </c>
      <c r="Z5" s="35" t="s">
        <v>63</v>
      </c>
      <c r="AA5" s="37" t="s">
        <v>62</v>
      </c>
      <c r="AB5" s="37" t="s">
        <v>63</v>
      </c>
      <c r="AC5" s="37" t="s">
        <v>62</v>
      </c>
      <c r="AD5" s="37" t="s">
        <v>63</v>
      </c>
      <c r="AE5" s="39" t="s">
        <v>62</v>
      </c>
      <c r="AF5" s="39" t="s">
        <v>63</v>
      </c>
      <c r="AG5" s="39" t="s">
        <v>62</v>
      </c>
      <c r="AH5" s="39" t="s">
        <v>63</v>
      </c>
    </row>
    <row r="6" spans="1:34" ht="18.75">
      <c r="A6" s="7"/>
      <c r="B6" s="17" t="s">
        <v>92</v>
      </c>
      <c r="C6" s="83"/>
      <c r="D6" s="72"/>
      <c r="E6" s="73"/>
      <c r="F6" s="74"/>
      <c r="G6" s="74"/>
      <c r="H6" s="72"/>
      <c r="I6" s="73"/>
      <c r="J6" s="74"/>
      <c r="K6" s="74"/>
      <c r="L6" s="72"/>
      <c r="M6" s="73"/>
      <c r="N6" s="74"/>
      <c r="O6" s="74"/>
      <c r="P6" s="75"/>
      <c r="Q6" s="76"/>
      <c r="R6" s="77"/>
      <c r="S6" s="75"/>
      <c r="T6" s="76"/>
      <c r="U6" s="75"/>
      <c r="V6" s="76"/>
      <c r="W6" s="75"/>
      <c r="X6" s="76"/>
      <c r="Y6" s="89"/>
      <c r="Z6" s="87"/>
      <c r="AA6" s="75"/>
      <c r="AB6" s="76"/>
      <c r="AC6" s="75"/>
      <c r="AD6" s="76"/>
      <c r="AE6" s="75"/>
      <c r="AF6" s="76"/>
      <c r="AG6" s="75"/>
      <c r="AH6" s="76"/>
    </row>
    <row r="7" spans="1:34" ht="45">
      <c r="A7" s="7">
        <f>1</f>
        <v>1</v>
      </c>
      <c r="B7" s="14" t="s">
        <v>33</v>
      </c>
      <c r="C7" s="83">
        <v>4</v>
      </c>
      <c r="D7" s="72"/>
      <c r="E7" s="73"/>
      <c r="F7" s="74"/>
      <c r="G7" s="74"/>
      <c r="H7" s="72"/>
      <c r="I7" s="73"/>
      <c r="J7" s="74"/>
      <c r="K7" s="74"/>
      <c r="L7" s="72"/>
      <c r="M7" s="73"/>
      <c r="N7" s="74"/>
      <c r="O7" s="74"/>
      <c r="P7" s="72"/>
      <c r="Q7" s="73"/>
      <c r="R7" s="77"/>
      <c r="S7" s="72"/>
      <c r="T7" s="73"/>
      <c r="U7" s="72"/>
      <c r="V7" s="73"/>
      <c r="W7" s="72"/>
      <c r="X7" s="73"/>
      <c r="Y7" s="90"/>
      <c r="Z7" s="74"/>
      <c r="AA7" s="72"/>
      <c r="AB7" s="73"/>
      <c r="AC7" s="72"/>
      <c r="AD7" s="73"/>
      <c r="AE7" s="72"/>
      <c r="AF7" s="73"/>
      <c r="AG7" s="72"/>
      <c r="AH7" s="73"/>
    </row>
    <row r="8" spans="1:34" ht="30">
      <c r="A8" s="7">
        <f>A7+1</f>
        <v>2</v>
      </c>
      <c r="B8" s="14" t="s">
        <v>26</v>
      </c>
      <c r="C8" s="83">
        <v>9</v>
      </c>
      <c r="D8" s="72"/>
      <c r="E8" s="73"/>
      <c r="F8" s="74"/>
      <c r="G8" s="74"/>
      <c r="H8" s="72"/>
      <c r="I8" s="73"/>
      <c r="J8" s="74"/>
      <c r="K8" s="74"/>
      <c r="L8" s="72"/>
      <c r="M8" s="73"/>
      <c r="N8" s="74"/>
      <c r="O8" s="74"/>
      <c r="P8" s="72"/>
      <c r="Q8" s="73"/>
      <c r="R8" s="77"/>
      <c r="S8" s="72"/>
      <c r="T8" s="73"/>
      <c r="U8" s="72"/>
      <c r="V8" s="73"/>
      <c r="W8" s="72"/>
      <c r="X8" s="73"/>
      <c r="Y8" s="90"/>
      <c r="Z8" s="74"/>
      <c r="AA8" s="72"/>
      <c r="AB8" s="73"/>
      <c r="AC8" s="72"/>
      <c r="AD8" s="73"/>
      <c r="AE8" s="72"/>
      <c r="AF8" s="73"/>
      <c r="AG8" s="72"/>
      <c r="AH8" s="73"/>
    </row>
    <row r="9" spans="1:34" ht="30">
      <c r="A9" s="7">
        <f t="shared" ref="A9:A13" si="0">A8+1</f>
        <v>3</v>
      </c>
      <c r="B9" s="14" t="s">
        <v>31</v>
      </c>
      <c r="C9" s="83">
        <v>10</v>
      </c>
      <c r="D9" s="72"/>
      <c r="E9" s="73"/>
      <c r="F9" s="74"/>
      <c r="G9" s="74"/>
      <c r="H9" s="72"/>
      <c r="I9" s="73"/>
      <c r="J9" s="74"/>
      <c r="K9" s="74"/>
      <c r="L9" s="72"/>
      <c r="M9" s="73"/>
      <c r="N9" s="74"/>
      <c r="O9" s="74"/>
      <c r="P9" s="72"/>
      <c r="Q9" s="73"/>
      <c r="R9" s="77"/>
      <c r="S9" s="72"/>
      <c r="T9" s="73"/>
      <c r="U9" s="72"/>
      <c r="V9" s="73"/>
      <c r="W9" s="72"/>
      <c r="X9" s="73"/>
      <c r="Y9" s="90"/>
      <c r="Z9" s="74"/>
      <c r="AA9" s="72"/>
      <c r="AB9" s="73"/>
      <c r="AC9" s="72"/>
      <c r="AD9" s="73"/>
      <c r="AE9" s="72"/>
      <c r="AF9" s="73"/>
      <c r="AG9" s="72"/>
      <c r="AH9" s="73"/>
    </row>
    <row r="10" spans="1:34">
      <c r="A10" s="7">
        <f t="shared" si="0"/>
        <v>4</v>
      </c>
      <c r="B10" s="14" t="s">
        <v>28</v>
      </c>
      <c r="C10" s="83">
        <v>12</v>
      </c>
      <c r="D10" s="72"/>
      <c r="E10" s="73"/>
      <c r="F10" s="74"/>
      <c r="G10" s="74"/>
      <c r="H10" s="72"/>
      <c r="I10" s="73"/>
      <c r="J10" s="74"/>
      <c r="K10" s="74"/>
      <c r="L10" s="72"/>
      <c r="M10" s="73"/>
      <c r="N10" s="74"/>
      <c r="O10" s="74"/>
      <c r="P10" s="72"/>
      <c r="Q10" s="73"/>
      <c r="R10" s="77"/>
      <c r="S10" s="72"/>
      <c r="T10" s="73"/>
      <c r="U10" s="72"/>
      <c r="V10" s="73"/>
      <c r="W10" s="72"/>
      <c r="X10" s="73"/>
      <c r="Y10" s="90"/>
      <c r="Z10" s="74"/>
      <c r="AA10" s="72"/>
      <c r="AB10" s="73"/>
      <c r="AC10" s="72"/>
      <c r="AD10" s="73"/>
      <c r="AE10" s="72"/>
      <c r="AF10" s="73"/>
      <c r="AG10" s="72"/>
      <c r="AH10" s="73"/>
    </row>
    <row r="11" spans="1:34" ht="30">
      <c r="A11" s="7">
        <f t="shared" si="0"/>
        <v>5</v>
      </c>
      <c r="B11" s="15" t="s">
        <v>93</v>
      </c>
      <c r="C11" s="85" t="s">
        <v>77</v>
      </c>
      <c r="D11" s="72"/>
      <c r="E11" s="73"/>
      <c r="F11" s="74"/>
      <c r="G11" s="74"/>
      <c r="H11" s="72"/>
      <c r="I11" s="73"/>
      <c r="J11" s="74"/>
      <c r="K11" s="74"/>
      <c r="L11" s="72"/>
      <c r="M11" s="73"/>
      <c r="N11" s="74"/>
      <c r="O11" s="74"/>
      <c r="P11" s="72"/>
      <c r="Q11" s="73"/>
      <c r="R11" s="77"/>
      <c r="S11" s="72"/>
      <c r="T11" s="73"/>
      <c r="U11" s="72"/>
      <c r="V11" s="73"/>
      <c r="W11" s="72"/>
      <c r="X11" s="73"/>
      <c r="Y11" s="90"/>
      <c r="Z11" s="74"/>
      <c r="AA11" s="72"/>
      <c r="AB11" s="73"/>
      <c r="AC11" s="72"/>
      <c r="AD11" s="73"/>
      <c r="AE11" s="72"/>
      <c r="AF11" s="73"/>
      <c r="AG11" s="72"/>
      <c r="AH11" s="73"/>
    </row>
    <row r="12" spans="1:34" ht="30">
      <c r="A12" s="7">
        <f t="shared" si="0"/>
        <v>6</v>
      </c>
      <c r="B12" s="21" t="s">
        <v>27</v>
      </c>
      <c r="C12" s="83">
        <v>14</v>
      </c>
      <c r="D12" s="72"/>
      <c r="E12" s="73"/>
      <c r="F12" s="74"/>
      <c r="G12" s="74"/>
      <c r="H12" s="72"/>
      <c r="I12" s="73"/>
      <c r="J12" s="74"/>
      <c r="K12" s="74"/>
      <c r="L12" s="72"/>
      <c r="M12" s="73"/>
      <c r="N12" s="74"/>
      <c r="O12" s="74"/>
      <c r="P12" s="72"/>
      <c r="Q12" s="73"/>
      <c r="R12" s="77"/>
      <c r="S12" s="72"/>
      <c r="T12" s="73"/>
      <c r="U12" s="72"/>
      <c r="V12" s="73"/>
      <c r="W12" s="72"/>
      <c r="X12" s="73"/>
      <c r="Y12" s="90"/>
      <c r="Z12" s="74"/>
      <c r="AA12" s="72"/>
      <c r="AB12" s="73"/>
      <c r="AC12" s="72"/>
      <c r="AD12" s="73"/>
      <c r="AE12" s="72"/>
      <c r="AF12" s="73"/>
      <c r="AG12" s="72"/>
      <c r="AH12" s="73"/>
    </row>
    <row r="13" spans="1:34" ht="30">
      <c r="A13" s="7">
        <f t="shared" si="0"/>
        <v>7</v>
      </c>
      <c r="B13" s="14" t="s">
        <v>29</v>
      </c>
      <c r="C13" s="83" t="s">
        <v>11</v>
      </c>
      <c r="D13" s="72"/>
      <c r="E13" s="73"/>
      <c r="F13" s="74"/>
      <c r="G13" s="74"/>
      <c r="H13" s="72"/>
      <c r="I13" s="73"/>
      <c r="J13" s="74"/>
      <c r="K13" s="74"/>
      <c r="L13" s="72"/>
      <c r="M13" s="73"/>
      <c r="N13" s="74"/>
      <c r="O13" s="74"/>
      <c r="P13" s="72"/>
      <c r="Q13" s="73"/>
      <c r="R13" s="77"/>
      <c r="S13" s="72"/>
      <c r="T13" s="73"/>
      <c r="U13" s="72"/>
      <c r="V13" s="73"/>
      <c r="W13" s="72"/>
      <c r="X13" s="73"/>
      <c r="Y13" s="90"/>
      <c r="Z13" s="74"/>
      <c r="AA13" s="72"/>
      <c r="AB13" s="73"/>
      <c r="AC13" s="72"/>
      <c r="AD13" s="73"/>
      <c r="AE13" s="72"/>
      <c r="AF13" s="73"/>
      <c r="AG13" s="72"/>
      <c r="AH13" s="73"/>
    </row>
    <row r="14" spans="1:34" ht="15.75">
      <c r="A14" s="7"/>
      <c r="B14" s="18"/>
      <c r="C14" s="83"/>
      <c r="D14" s="72"/>
      <c r="E14" s="73"/>
      <c r="F14" s="74"/>
      <c r="G14" s="74"/>
      <c r="H14" s="72"/>
      <c r="I14" s="73"/>
      <c r="J14" s="74"/>
      <c r="K14" s="74"/>
      <c r="L14" s="72"/>
      <c r="M14" s="73"/>
      <c r="N14" s="74"/>
      <c r="O14" s="74"/>
      <c r="P14" s="72"/>
      <c r="Q14" s="73"/>
      <c r="R14" s="77"/>
      <c r="S14" s="72"/>
      <c r="T14" s="73"/>
      <c r="U14" s="72"/>
      <c r="V14" s="73"/>
      <c r="W14" s="72"/>
      <c r="X14" s="73"/>
      <c r="Y14" s="90"/>
      <c r="Z14" s="74"/>
      <c r="AA14" s="72"/>
      <c r="AB14" s="73"/>
      <c r="AC14" s="72"/>
      <c r="AD14" s="73"/>
      <c r="AE14" s="72"/>
      <c r="AF14" s="73"/>
      <c r="AG14" s="72"/>
      <c r="AH14" s="73"/>
    </row>
    <row r="15" spans="1:34" ht="15.75">
      <c r="A15" s="7"/>
      <c r="B15" s="18"/>
      <c r="C15" s="83"/>
      <c r="D15" s="72"/>
      <c r="E15" s="73"/>
      <c r="F15" s="74"/>
      <c r="G15" s="74"/>
      <c r="H15" s="72"/>
      <c r="I15" s="73"/>
      <c r="J15" s="74"/>
      <c r="K15" s="74"/>
      <c r="L15" s="72"/>
      <c r="M15" s="73"/>
      <c r="N15" s="74"/>
      <c r="O15" s="74"/>
      <c r="P15" s="72"/>
      <c r="Q15" s="73"/>
      <c r="R15" s="77"/>
      <c r="S15" s="72"/>
      <c r="T15" s="73"/>
      <c r="U15" s="72"/>
      <c r="V15" s="73"/>
      <c r="W15" s="72"/>
      <c r="X15" s="73"/>
      <c r="Y15" s="90"/>
      <c r="Z15" s="74"/>
      <c r="AA15" s="72"/>
      <c r="AB15" s="73"/>
      <c r="AC15" s="72"/>
      <c r="AD15" s="73"/>
      <c r="AE15" s="72"/>
      <c r="AF15" s="73"/>
      <c r="AG15" s="72"/>
      <c r="AH15" s="73"/>
    </row>
    <row r="16" spans="1:34" ht="18.75">
      <c r="A16" s="7"/>
      <c r="B16" s="17" t="s">
        <v>8</v>
      </c>
      <c r="C16" s="83"/>
      <c r="D16" s="72"/>
      <c r="E16" s="73"/>
      <c r="F16" s="74"/>
      <c r="G16" s="74"/>
      <c r="H16" s="72"/>
      <c r="I16" s="73"/>
      <c r="J16" s="74"/>
      <c r="K16" s="74"/>
      <c r="L16" s="72"/>
      <c r="M16" s="73"/>
      <c r="N16" s="74"/>
      <c r="O16" s="74"/>
      <c r="P16" s="72"/>
      <c r="Q16" s="73"/>
      <c r="R16" s="77"/>
      <c r="S16" s="72"/>
      <c r="T16" s="73"/>
      <c r="U16" s="72"/>
      <c r="V16" s="73"/>
      <c r="W16" s="72"/>
      <c r="X16" s="73"/>
      <c r="Y16" s="90"/>
      <c r="Z16" s="74"/>
      <c r="AA16" s="72"/>
      <c r="AB16" s="73"/>
      <c r="AC16" s="72"/>
      <c r="AD16" s="73"/>
      <c r="AE16" s="72"/>
      <c r="AF16" s="73"/>
      <c r="AG16" s="72"/>
      <c r="AH16" s="73"/>
    </row>
    <row r="17" spans="1:34" ht="15.75">
      <c r="A17" s="7"/>
      <c r="B17" s="18" t="s">
        <v>10</v>
      </c>
      <c r="C17" s="83"/>
      <c r="D17" s="72"/>
      <c r="E17" s="73"/>
      <c r="F17" s="74"/>
      <c r="G17" s="74"/>
      <c r="H17" s="72"/>
      <c r="I17" s="73"/>
      <c r="J17" s="74"/>
      <c r="K17" s="74"/>
      <c r="L17" s="72"/>
      <c r="M17" s="73"/>
      <c r="N17" s="74"/>
      <c r="O17" s="74"/>
      <c r="P17" s="72"/>
      <c r="Q17" s="73"/>
      <c r="R17" s="77"/>
      <c r="S17" s="72"/>
      <c r="T17" s="73"/>
      <c r="U17" s="72"/>
      <c r="V17" s="73"/>
      <c r="W17" s="72"/>
      <c r="X17" s="73"/>
      <c r="Y17" s="90"/>
      <c r="Z17" s="74"/>
      <c r="AA17" s="72"/>
      <c r="AB17" s="73"/>
      <c r="AC17" s="72"/>
      <c r="AD17" s="73"/>
      <c r="AE17" s="72"/>
      <c r="AF17" s="73"/>
      <c r="AG17" s="72"/>
      <c r="AH17" s="73"/>
    </row>
    <row r="18" spans="1:34" ht="60">
      <c r="A18" s="7">
        <v>1</v>
      </c>
      <c r="B18" s="21" t="s">
        <v>34</v>
      </c>
      <c r="C18" s="83">
        <v>4</v>
      </c>
      <c r="D18" s="44"/>
      <c r="E18" s="45"/>
      <c r="F18" s="3"/>
      <c r="G18" s="41"/>
      <c r="H18" s="44"/>
      <c r="I18" s="45"/>
      <c r="J18" s="3"/>
      <c r="K18" s="41"/>
      <c r="L18" s="44"/>
      <c r="M18" s="45"/>
      <c r="N18" s="3"/>
      <c r="O18" s="41"/>
      <c r="P18" s="44"/>
      <c r="Q18" s="45"/>
      <c r="R18" s="3"/>
      <c r="S18" s="44"/>
      <c r="T18" s="45"/>
      <c r="U18" s="44"/>
      <c r="V18" s="45"/>
      <c r="W18" s="44"/>
      <c r="X18" s="45"/>
      <c r="Y18" s="88"/>
      <c r="Z18" s="81"/>
      <c r="AA18" s="44"/>
      <c r="AB18" s="45"/>
      <c r="AC18" s="44"/>
      <c r="AD18" s="45"/>
      <c r="AE18" s="44"/>
      <c r="AF18" s="45"/>
      <c r="AG18" s="44"/>
      <c r="AH18" s="45"/>
    </row>
    <row r="19" spans="1:34" ht="30">
      <c r="A19" s="7">
        <f>A18+1</f>
        <v>2</v>
      </c>
      <c r="B19" s="21" t="s">
        <v>76</v>
      </c>
      <c r="C19" s="83">
        <v>9</v>
      </c>
      <c r="D19" s="44"/>
      <c r="E19" s="45"/>
      <c r="F19" s="3"/>
      <c r="G19" s="41"/>
      <c r="H19" s="44"/>
      <c r="I19" s="45"/>
      <c r="J19" s="3"/>
      <c r="K19" s="41"/>
      <c r="L19" s="44"/>
      <c r="M19" s="45"/>
      <c r="N19" s="3"/>
      <c r="O19" s="41"/>
      <c r="P19" s="44"/>
      <c r="Q19" s="45"/>
      <c r="R19" s="3"/>
      <c r="S19" s="44"/>
      <c r="T19" s="45"/>
      <c r="U19" s="44"/>
      <c r="V19" s="45"/>
      <c r="W19" s="44"/>
      <c r="X19" s="45"/>
      <c r="Y19" s="88">
        <f>Assumptions!$B$5</f>
        <v>50</v>
      </c>
      <c r="Z19" s="81"/>
      <c r="AA19" s="44"/>
      <c r="AB19" s="45"/>
      <c r="AC19" s="44"/>
      <c r="AD19" s="45"/>
      <c r="AE19" s="44"/>
      <c r="AF19" s="45">
        <f>Assumptions!$B$5</f>
        <v>50</v>
      </c>
      <c r="AG19" s="44"/>
      <c r="AH19" s="45"/>
    </row>
    <row r="20" spans="1:34">
      <c r="A20" s="7">
        <f t="shared" ref="A20:A24" si="1">A19+1</f>
        <v>3</v>
      </c>
      <c r="B20" s="21" t="s">
        <v>46</v>
      </c>
      <c r="C20" s="83">
        <v>9</v>
      </c>
      <c r="D20" s="44"/>
      <c r="E20" s="45"/>
      <c r="F20" s="3"/>
      <c r="G20" s="41"/>
      <c r="H20" s="44"/>
      <c r="I20" s="45"/>
      <c r="J20" s="3"/>
      <c r="K20" s="41"/>
      <c r="L20" s="44"/>
      <c r="M20" s="45"/>
      <c r="N20" s="3"/>
      <c r="O20" s="41"/>
      <c r="P20" s="44"/>
      <c r="Q20" s="45"/>
      <c r="R20" s="3"/>
      <c r="S20" s="44"/>
      <c r="T20" s="45"/>
      <c r="U20" s="44"/>
      <c r="V20" s="45"/>
      <c r="W20" s="44">
        <f>Assumptions!$B$6</f>
        <v>200</v>
      </c>
      <c r="X20" s="45"/>
      <c r="Y20" s="88"/>
      <c r="Z20" s="81"/>
      <c r="AA20" s="44"/>
      <c r="AB20" s="45"/>
      <c r="AC20" s="44"/>
      <c r="AD20" s="45"/>
      <c r="AE20" s="44"/>
      <c r="AF20" s="45">
        <f>Assumptions!$B$6</f>
        <v>200</v>
      </c>
      <c r="AG20" s="44"/>
      <c r="AH20" s="45"/>
    </row>
    <row r="21" spans="1:34" ht="45">
      <c r="A21" s="7">
        <f t="shared" si="1"/>
        <v>4</v>
      </c>
      <c r="B21" s="21" t="s">
        <v>21</v>
      </c>
      <c r="C21" s="83">
        <v>10</v>
      </c>
      <c r="D21" s="44"/>
      <c r="E21" s="45"/>
      <c r="F21" s="3"/>
      <c r="G21" s="41"/>
      <c r="H21" s="44"/>
      <c r="I21" s="45"/>
      <c r="J21" s="3"/>
      <c r="K21" s="41"/>
      <c r="L21" s="44"/>
      <c r="M21" s="45"/>
      <c r="N21" s="3"/>
      <c r="O21" s="41"/>
      <c r="P21" s="44"/>
      <c r="Q21" s="45"/>
      <c r="R21" s="3"/>
      <c r="S21" s="44"/>
      <c r="T21" s="45"/>
      <c r="U21" s="44"/>
      <c r="V21" s="45"/>
      <c r="W21" s="44"/>
      <c r="X21" s="45"/>
      <c r="Y21" s="88"/>
      <c r="Z21" s="81"/>
      <c r="AA21" s="44"/>
      <c r="AB21" s="45"/>
      <c r="AC21" s="44"/>
      <c r="AD21" s="45"/>
      <c r="AE21" s="44"/>
      <c r="AF21" s="45"/>
      <c r="AG21" s="44"/>
      <c r="AH21" s="45"/>
    </row>
    <row r="22" spans="1:34" ht="30" customHeight="1">
      <c r="A22" s="7">
        <f t="shared" si="1"/>
        <v>5</v>
      </c>
      <c r="B22" s="21" t="s">
        <v>32</v>
      </c>
      <c r="C22" s="83">
        <v>10</v>
      </c>
      <c r="D22" s="44"/>
      <c r="E22" s="45"/>
      <c r="F22" s="3"/>
      <c r="G22" s="41"/>
      <c r="H22" s="44"/>
      <c r="I22" s="45"/>
      <c r="J22" s="3"/>
      <c r="K22" s="41"/>
      <c r="L22" s="44"/>
      <c r="M22" s="45"/>
      <c r="N22" s="3"/>
      <c r="O22" s="41"/>
      <c r="P22" s="44"/>
      <c r="Q22" s="45"/>
      <c r="R22" s="3"/>
      <c r="S22" s="44"/>
      <c r="T22" s="45"/>
      <c r="U22" s="44">
        <f>Assumptions!$B$7</f>
        <v>1250</v>
      </c>
      <c r="V22" s="45"/>
      <c r="W22" s="44"/>
      <c r="X22" s="45"/>
      <c r="Y22" s="88"/>
      <c r="Z22" s="81"/>
      <c r="AA22" s="44"/>
      <c r="AB22" s="45"/>
      <c r="AC22" s="44"/>
      <c r="AD22" s="45"/>
      <c r="AE22" s="44"/>
      <c r="AF22" s="45">
        <f>Assumptions!$B$7</f>
        <v>1250</v>
      </c>
      <c r="AG22" s="44"/>
      <c r="AH22" s="45"/>
    </row>
    <row r="23" spans="1:34" ht="20.25" customHeight="1">
      <c r="A23" s="7">
        <f t="shared" si="1"/>
        <v>6</v>
      </c>
      <c r="B23" s="21" t="s">
        <v>28</v>
      </c>
      <c r="C23" s="83">
        <v>12</v>
      </c>
      <c r="D23" s="44"/>
      <c r="E23" s="45"/>
      <c r="F23" s="3"/>
      <c r="G23" s="41"/>
      <c r="H23" s="44"/>
      <c r="I23" s="45"/>
      <c r="J23" s="3"/>
      <c r="K23" s="41"/>
      <c r="L23" s="44"/>
      <c r="M23" s="45"/>
      <c r="N23" s="3"/>
      <c r="O23" s="41"/>
      <c r="P23" s="44"/>
      <c r="Q23" s="45"/>
      <c r="R23" s="3"/>
      <c r="S23" s="44">
        <f>Assumptions!$B$7</f>
        <v>1250</v>
      </c>
      <c r="T23" s="45"/>
      <c r="U23" s="44"/>
      <c r="V23" s="45">
        <f>Assumptions!$B$7</f>
        <v>1250</v>
      </c>
      <c r="W23" s="44"/>
      <c r="X23" s="45"/>
      <c r="Y23" s="88"/>
      <c r="Z23" s="81"/>
      <c r="AA23" s="44"/>
      <c r="AB23" s="45"/>
      <c r="AC23" s="44"/>
      <c r="AD23" s="45"/>
      <c r="AE23" s="44"/>
      <c r="AF23" s="45"/>
      <c r="AG23" s="44"/>
      <c r="AH23" s="45"/>
    </row>
    <row r="24" spans="1:34" ht="30">
      <c r="A24" s="7">
        <f t="shared" si="1"/>
        <v>7</v>
      </c>
      <c r="B24" s="66" t="s">
        <v>95</v>
      </c>
      <c r="C24" s="83" t="s">
        <v>77</v>
      </c>
      <c r="D24" s="44"/>
      <c r="E24" s="45"/>
      <c r="F24" s="3"/>
      <c r="G24" s="41"/>
      <c r="H24" s="44"/>
      <c r="I24" s="45"/>
      <c r="J24" s="3"/>
      <c r="K24" s="41"/>
      <c r="L24" s="44"/>
      <c r="M24" s="45"/>
      <c r="N24" s="3"/>
      <c r="O24" s="41"/>
      <c r="P24" s="44"/>
      <c r="Q24" s="45"/>
      <c r="R24" s="3"/>
      <c r="S24" s="44"/>
      <c r="T24" s="45"/>
      <c r="U24" s="44"/>
      <c r="V24" s="45"/>
      <c r="W24" s="44"/>
      <c r="X24" s="45"/>
      <c r="Y24" s="88"/>
      <c r="Z24" s="81"/>
      <c r="AA24" s="44"/>
      <c r="AB24" s="45"/>
      <c r="AC24" s="44"/>
      <c r="AD24" s="45"/>
      <c r="AE24" s="44"/>
      <c r="AF24" s="45"/>
      <c r="AG24" s="44"/>
      <c r="AH24" s="45"/>
    </row>
    <row r="25" spans="1:34">
      <c r="A25" s="7">
        <v>7.1</v>
      </c>
      <c r="B25" s="71" t="s">
        <v>96</v>
      </c>
      <c r="C25" s="83"/>
      <c r="D25" s="44"/>
      <c r="E25" s="45"/>
      <c r="F25" s="3"/>
      <c r="G25" s="41"/>
      <c r="H25" s="44"/>
      <c r="I25" s="45"/>
      <c r="J25" s="3"/>
      <c r="K25" s="41"/>
      <c r="L25" s="44"/>
      <c r="M25" s="45"/>
      <c r="N25" s="3"/>
      <c r="O25" s="41"/>
      <c r="P25" s="44"/>
      <c r="Q25" s="45"/>
      <c r="R25" s="3"/>
      <c r="S25" s="44">
        <f>Assumptions!$B$5</f>
        <v>50</v>
      </c>
      <c r="T25" s="45"/>
      <c r="U25" s="44"/>
      <c r="V25" s="45"/>
      <c r="W25" s="44"/>
      <c r="X25" s="45"/>
      <c r="Y25" s="88"/>
      <c r="Z25" s="81"/>
      <c r="AA25" s="44"/>
      <c r="AB25" s="45">
        <f>Assumptions!$B$5</f>
        <v>50</v>
      </c>
      <c r="AC25" s="44"/>
      <c r="AD25" s="45"/>
      <c r="AE25" s="44"/>
      <c r="AF25" s="45"/>
      <c r="AG25" s="44"/>
      <c r="AH25" s="45"/>
    </row>
    <row r="26" spans="1:34">
      <c r="A26" s="7">
        <v>7.2</v>
      </c>
      <c r="B26" s="71" t="s">
        <v>97</v>
      </c>
      <c r="C26" s="83"/>
      <c r="D26" s="44"/>
      <c r="E26" s="45"/>
      <c r="F26" s="3"/>
      <c r="G26" s="41"/>
      <c r="H26" s="44"/>
      <c r="I26" s="45"/>
      <c r="J26" s="3"/>
      <c r="K26" s="41"/>
      <c r="L26" s="44"/>
      <c r="M26" s="45"/>
      <c r="N26" s="3"/>
      <c r="O26" s="41"/>
      <c r="P26" s="44"/>
      <c r="Q26" s="45"/>
      <c r="R26" s="3"/>
      <c r="S26" s="44">
        <f>Assumptions!$B$6</f>
        <v>200</v>
      </c>
      <c r="T26" s="45"/>
      <c r="U26" s="44"/>
      <c r="V26" s="45"/>
      <c r="W26" s="44"/>
      <c r="X26" s="45"/>
      <c r="Y26" s="88"/>
      <c r="Z26" s="81"/>
      <c r="AA26" s="44"/>
      <c r="AB26" s="45">
        <f>Assumptions!$B$6</f>
        <v>200</v>
      </c>
      <c r="AC26" s="44"/>
      <c r="AD26" s="45"/>
      <c r="AE26" s="44"/>
      <c r="AF26" s="45"/>
      <c r="AG26" s="44"/>
      <c r="AH26" s="45"/>
    </row>
    <row r="27" spans="1:34" ht="30">
      <c r="A27" s="7">
        <f>A24+1</f>
        <v>8</v>
      </c>
      <c r="B27" s="21" t="s">
        <v>27</v>
      </c>
      <c r="C27" s="83">
        <v>14</v>
      </c>
      <c r="D27" s="44"/>
      <c r="E27" s="45"/>
      <c r="F27" s="3"/>
      <c r="G27" s="41"/>
      <c r="H27" s="44"/>
      <c r="I27" s="45"/>
      <c r="J27" s="3"/>
      <c r="K27" s="41"/>
      <c r="L27" s="44"/>
      <c r="M27" s="45"/>
      <c r="N27" s="3"/>
      <c r="O27" s="41"/>
      <c r="P27" s="44"/>
      <c r="Q27" s="45"/>
      <c r="R27" s="3"/>
      <c r="S27" s="44"/>
      <c r="T27" s="45">
        <f>Assumptions!$B$7</f>
        <v>1250</v>
      </c>
      <c r="U27" s="44"/>
      <c r="V27" s="45"/>
      <c r="W27" s="44"/>
      <c r="X27" s="45"/>
      <c r="Y27" s="88"/>
      <c r="Z27" s="81"/>
      <c r="AA27" s="44"/>
      <c r="AB27" s="45"/>
      <c r="AC27" s="44"/>
      <c r="AD27" s="45"/>
      <c r="AE27" s="44"/>
      <c r="AF27" s="45"/>
      <c r="AG27" s="44">
        <f>Assumptions!$B$7</f>
        <v>1250</v>
      </c>
      <c r="AH27" s="45"/>
    </row>
    <row r="28" spans="1:34" ht="30">
      <c r="A28" s="7">
        <f>A27+1</f>
        <v>9</v>
      </c>
      <c r="B28" s="21" t="s">
        <v>29</v>
      </c>
      <c r="C28" s="83" t="s">
        <v>11</v>
      </c>
      <c r="D28" s="46"/>
      <c r="E28" s="47"/>
      <c r="F28" s="33"/>
      <c r="G28" s="42"/>
      <c r="H28" s="46"/>
      <c r="I28" s="47"/>
      <c r="J28" s="33"/>
      <c r="K28" s="42"/>
      <c r="L28" s="46"/>
      <c r="M28" s="47"/>
      <c r="N28" s="33"/>
      <c r="O28" s="42"/>
      <c r="P28" s="46"/>
      <c r="Q28" s="47"/>
      <c r="R28" s="3"/>
      <c r="S28" s="46"/>
      <c r="T28" s="47">
        <f>Assumptions!$B$9</f>
        <v>250</v>
      </c>
      <c r="U28" s="46"/>
      <c r="V28" s="47"/>
      <c r="W28" s="46"/>
      <c r="X28" s="47"/>
      <c r="Y28" s="91"/>
      <c r="Z28" s="42"/>
      <c r="AA28" s="46"/>
      <c r="AB28" s="47"/>
      <c r="AC28" s="46"/>
      <c r="AD28" s="47"/>
      <c r="AE28" s="46"/>
      <c r="AF28" s="47"/>
      <c r="AG28" s="46">
        <f>Assumptions!$B$9</f>
        <v>250</v>
      </c>
      <c r="AH28" s="47"/>
    </row>
    <row r="29" spans="1:34">
      <c r="A29" s="7"/>
      <c r="B29" s="95" t="s">
        <v>84</v>
      </c>
      <c r="C29" s="82"/>
      <c r="D29" s="51"/>
      <c r="E29" s="52"/>
      <c r="F29" s="78"/>
      <c r="G29" s="79"/>
      <c r="H29" s="51"/>
      <c r="I29" s="52"/>
      <c r="J29" s="78"/>
      <c r="K29" s="79"/>
      <c r="L29" s="51"/>
      <c r="M29" s="52"/>
      <c r="N29" s="78"/>
      <c r="O29" s="79"/>
      <c r="P29" s="51"/>
      <c r="Q29" s="52"/>
      <c r="R29" s="69"/>
      <c r="S29" s="44">
        <f>SUM(S18:S28)</f>
        <v>1500</v>
      </c>
      <c r="T29" s="45">
        <f>SUM(T18:T28)</f>
        <v>1500</v>
      </c>
      <c r="U29" s="44">
        <f>SUM(U18:U28)</f>
        <v>1250</v>
      </c>
      <c r="V29" s="45">
        <f>SUM(V18:V28)</f>
        <v>1250</v>
      </c>
      <c r="W29" s="44">
        <f t="shared" ref="W29:AH29" si="2">SUM(W18:W28)</f>
        <v>200</v>
      </c>
      <c r="X29" s="45">
        <f t="shared" si="2"/>
        <v>0</v>
      </c>
      <c r="Y29" s="92">
        <f t="shared" ref="Y29" si="3">SUM(Y18:Y28)</f>
        <v>50</v>
      </c>
      <c r="Z29" s="45">
        <f t="shared" ref="Z29" si="4">SUM(Z18:Z28)</f>
        <v>0</v>
      </c>
      <c r="AA29" s="44">
        <f t="shared" si="2"/>
        <v>0</v>
      </c>
      <c r="AB29" s="45">
        <f t="shared" si="2"/>
        <v>250</v>
      </c>
      <c r="AC29" s="44">
        <f t="shared" si="2"/>
        <v>0</v>
      </c>
      <c r="AD29" s="45">
        <f t="shared" si="2"/>
        <v>0</v>
      </c>
      <c r="AE29" s="44">
        <f t="shared" si="2"/>
        <v>0</v>
      </c>
      <c r="AF29" s="45">
        <f t="shared" si="2"/>
        <v>1500</v>
      </c>
      <c r="AG29" s="44">
        <f t="shared" si="2"/>
        <v>1500</v>
      </c>
      <c r="AH29" s="45">
        <f t="shared" si="2"/>
        <v>0</v>
      </c>
    </row>
    <row r="30" spans="1:34">
      <c r="A30" s="7"/>
      <c r="B30" s="95" t="s">
        <v>83</v>
      </c>
      <c r="C30" s="82"/>
      <c r="D30" s="53"/>
      <c r="E30" s="54"/>
      <c r="F30" s="67"/>
      <c r="G30" s="68"/>
      <c r="H30" s="53"/>
      <c r="I30" s="54"/>
      <c r="J30" s="67"/>
      <c r="K30" s="68"/>
      <c r="L30" s="53"/>
      <c r="M30" s="54"/>
      <c r="N30" s="67"/>
      <c r="O30" s="68"/>
      <c r="P30" s="53"/>
      <c r="Q30" s="54"/>
      <c r="R30" s="80"/>
      <c r="S30" s="53">
        <f>SUM(S18:S28)</f>
        <v>1500</v>
      </c>
      <c r="T30" s="54">
        <f t="shared" ref="T30:AH30" si="5">SUM(T18:T28)</f>
        <v>1500</v>
      </c>
      <c r="U30" s="53">
        <f t="shared" si="5"/>
        <v>1250</v>
      </c>
      <c r="V30" s="54">
        <f t="shared" si="5"/>
        <v>1250</v>
      </c>
      <c r="W30" s="53">
        <f t="shared" si="5"/>
        <v>200</v>
      </c>
      <c r="X30" s="54">
        <f t="shared" si="5"/>
        <v>0</v>
      </c>
      <c r="Y30" s="93">
        <f t="shared" ref="Y30:Z30" si="6">SUM(Y18:Y28)</f>
        <v>50</v>
      </c>
      <c r="Z30" s="54">
        <f t="shared" si="6"/>
        <v>0</v>
      </c>
      <c r="AA30" s="53">
        <f t="shared" si="5"/>
        <v>0</v>
      </c>
      <c r="AB30" s="54">
        <f t="shared" si="5"/>
        <v>250</v>
      </c>
      <c r="AC30" s="53">
        <f t="shared" si="5"/>
        <v>0</v>
      </c>
      <c r="AD30" s="54">
        <f t="shared" si="5"/>
        <v>0</v>
      </c>
      <c r="AE30" s="53">
        <f t="shared" si="5"/>
        <v>0</v>
      </c>
      <c r="AF30" s="54">
        <f t="shared" si="5"/>
        <v>1500</v>
      </c>
      <c r="AG30" s="53">
        <f t="shared" si="5"/>
        <v>1500</v>
      </c>
      <c r="AH30" s="54">
        <f t="shared" si="5"/>
        <v>0</v>
      </c>
    </row>
    <row r="31" spans="1:34">
      <c r="A31" s="7"/>
      <c r="B31" s="95" t="s">
        <v>87</v>
      </c>
      <c r="C31" s="82"/>
      <c r="D31" s="46"/>
      <c r="E31" s="47"/>
      <c r="F31" s="33"/>
      <c r="G31" s="42"/>
      <c r="H31" s="46"/>
      <c r="I31" s="47"/>
      <c r="J31" s="33"/>
      <c r="K31" s="42"/>
      <c r="L31" s="46"/>
      <c r="M31" s="47"/>
      <c r="N31" s="33"/>
      <c r="O31" s="42"/>
      <c r="P31" s="46"/>
      <c r="Q31" s="47"/>
      <c r="R31" s="33"/>
      <c r="S31" s="53">
        <f>IF(S30&gt;T30,S30-T30,0)</f>
        <v>0</v>
      </c>
      <c r="T31" s="54">
        <f>IF(T30&gt;S30,T30-S30,0)</f>
        <v>0</v>
      </c>
      <c r="U31" s="53">
        <f t="shared" ref="U31" si="7">IF(U30&gt;V30,U30-V30,0)</f>
        <v>0</v>
      </c>
      <c r="V31" s="54">
        <f t="shared" ref="V31" si="8">IF(V30&gt;U30,V30-U30,0)</f>
        <v>0</v>
      </c>
      <c r="W31" s="53">
        <f t="shared" ref="W31" si="9">IF(W30&gt;X30,W30-X30,0)</f>
        <v>200</v>
      </c>
      <c r="X31" s="54">
        <f t="shared" ref="X31" si="10">IF(X30&gt;W30,X30-W30,0)</f>
        <v>0</v>
      </c>
      <c r="Y31" s="93">
        <f t="shared" ref="Y31" si="11">IF(Y30&gt;Z30,Y30-Z30,0)</f>
        <v>50</v>
      </c>
      <c r="Z31" s="54">
        <f t="shared" ref="Z31" si="12">IF(Z30&gt;Y30,Z30-Y30,0)</f>
        <v>0</v>
      </c>
      <c r="AA31" s="53">
        <f t="shared" ref="AA31" si="13">IF(AA30&gt;AB30,AA30-AB30,0)</f>
        <v>0</v>
      </c>
      <c r="AB31" s="54">
        <f t="shared" ref="AB31" si="14">IF(AB30&gt;AA30,AB30-AA30,0)</f>
        <v>250</v>
      </c>
      <c r="AC31" s="53">
        <f t="shared" ref="AC31" si="15">IF(AC30&gt;AD30,AC30-AD30,0)</f>
        <v>0</v>
      </c>
      <c r="AD31" s="54">
        <f t="shared" ref="AD31" si="16">IF(AD30&gt;AC30,AD30-AC30,0)</f>
        <v>0</v>
      </c>
      <c r="AE31" s="53">
        <f t="shared" ref="AE31" si="17">IF(AE30&gt;AF30,AE30-AF30,0)</f>
        <v>0</v>
      </c>
      <c r="AF31" s="54">
        <f t="shared" ref="AF31" si="18">IF(AF30&gt;AE30,AF30-AE30,0)</f>
        <v>1500</v>
      </c>
      <c r="AG31" s="53">
        <f t="shared" ref="AG31" si="19">IF(AG30&gt;AH30,AG30-AH30,0)</f>
        <v>1500</v>
      </c>
      <c r="AH31" s="54">
        <f t="shared" ref="AH31" si="20">IF(AH30&gt;AG30,AH30-AG30,0)</f>
        <v>0</v>
      </c>
    </row>
    <row r="32" spans="1:34">
      <c r="A32" s="7"/>
      <c r="C32" s="83"/>
      <c r="D32" s="44"/>
      <c r="E32" s="45"/>
      <c r="F32" s="3"/>
      <c r="G32" s="41"/>
      <c r="H32" s="44"/>
      <c r="I32" s="45"/>
      <c r="J32" s="3"/>
      <c r="K32" s="41"/>
      <c r="L32" s="44"/>
      <c r="M32" s="45"/>
      <c r="N32" s="3"/>
      <c r="O32" s="41"/>
      <c r="P32" s="44"/>
      <c r="Q32" s="45"/>
      <c r="R32" s="3"/>
      <c r="S32" s="44"/>
      <c r="T32" s="45"/>
      <c r="U32" s="44"/>
      <c r="V32" s="45"/>
      <c r="W32" s="44"/>
      <c r="X32" s="45"/>
      <c r="Y32" s="88"/>
      <c r="Z32" s="81"/>
      <c r="AA32" s="44"/>
      <c r="AB32" s="45"/>
      <c r="AC32" s="44"/>
      <c r="AD32" s="45"/>
      <c r="AE32" s="44"/>
      <c r="AF32" s="45"/>
      <c r="AG32" s="44"/>
      <c r="AH32" s="45"/>
    </row>
    <row r="33" spans="1:34" ht="15.75">
      <c r="A33" s="7"/>
      <c r="B33" s="18" t="s">
        <v>85</v>
      </c>
      <c r="C33" s="83"/>
      <c r="D33" s="44"/>
      <c r="E33" s="45"/>
      <c r="F33" s="3"/>
      <c r="G33" s="41"/>
      <c r="H33" s="44"/>
      <c r="I33" s="45"/>
      <c r="J33" s="3"/>
      <c r="K33" s="41"/>
      <c r="L33" s="44"/>
      <c r="M33" s="45"/>
      <c r="N33" s="3"/>
      <c r="O33" s="41"/>
      <c r="P33" s="44"/>
      <c r="Q33" s="45"/>
      <c r="R33" s="3"/>
      <c r="S33" s="44"/>
      <c r="T33" s="45"/>
      <c r="U33" s="44"/>
      <c r="V33" s="45"/>
      <c r="W33" s="44"/>
      <c r="X33" s="45"/>
      <c r="Y33" s="88"/>
      <c r="Z33" s="81"/>
      <c r="AA33" s="44"/>
      <c r="AB33" s="45"/>
      <c r="AC33" s="44"/>
      <c r="AD33" s="45"/>
      <c r="AE33" s="44"/>
      <c r="AF33" s="45"/>
      <c r="AG33" s="44"/>
      <c r="AH33" s="45"/>
    </row>
    <row r="34" spans="1:34" ht="60">
      <c r="A34" s="7">
        <v>1</v>
      </c>
      <c r="B34" s="21" t="str">
        <f>B18</f>
        <v>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v>
      </c>
      <c r="C34" s="83">
        <v>4</v>
      </c>
      <c r="D34" s="44"/>
      <c r="E34" s="45"/>
      <c r="F34" s="3"/>
      <c r="G34" s="41"/>
      <c r="H34" s="44"/>
      <c r="I34" s="45"/>
      <c r="J34" s="3"/>
      <c r="K34" s="41"/>
      <c r="L34" s="44"/>
      <c r="M34" s="45"/>
      <c r="N34" s="3"/>
      <c r="O34" s="41"/>
      <c r="P34" s="44"/>
      <c r="Q34" s="45"/>
      <c r="R34" s="3"/>
      <c r="S34" s="44"/>
      <c r="T34" s="45"/>
      <c r="U34" s="44"/>
      <c r="V34" s="45"/>
      <c r="W34" s="44"/>
      <c r="X34" s="45"/>
      <c r="Y34" s="88"/>
      <c r="Z34" s="81"/>
      <c r="AA34" s="44"/>
      <c r="AB34" s="45"/>
      <c r="AC34" s="44"/>
      <c r="AD34" s="45"/>
      <c r="AE34" s="44"/>
      <c r="AF34" s="45"/>
      <c r="AG34" s="44"/>
      <c r="AH34" s="45"/>
    </row>
    <row r="35" spans="1:34" ht="32.25" customHeight="1">
      <c r="A35" s="7">
        <f>A34+1</f>
        <v>2</v>
      </c>
      <c r="B35" s="21" t="str">
        <f>B19</f>
        <v>Market Settlement informs Treasury of total  ±  RPP balance that will be going into Variance  Account</v>
      </c>
      <c r="C35" s="83">
        <v>9</v>
      </c>
      <c r="D35" s="44"/>
      <c r="E35" s="45"/>
      <c r="F35" s="3"/>
      <c r="G35" s="41"/>
      <c r="H35" s="44"/>
      <c r="I35" s="45"/>
      <c r="J35" s="3"/>
      <c r="K35" s="41"/>
      <c r="L35" s="44"/>
      <c r="M35" s="45"/>
      <c r="N35" s="3"/>
      <c r="O35" s="41"/>
      <c r="P35" s="44"/>
      <c r="Q35" s="45"/>
      <c r="R35" s="3"/>
      <c r="S35" s="44"/>
      <c r="T35" s="45"/>
      <c r="U35" s="44"/>
      <c r="V35" s="45"/>
      <c r="W35" s="44"/>
      <c r="X35" s="45"/>
      <c r="Y35" s="88">
        <f>Assumptions!$B$5</f>
        <v>50</v>
      </c>
      <c r="Z35" s="81"/>
      <c r="AA35" s="44"/>
      <c r="AB35" s="45"/>
      <c r="AC35" s="44"/>
      <c r="AD35" s="45"/>
      <c r="AE35" s="44"/>
      <c r="AF35" s="45">
        <f>Assumptions!$B$5</f>
        <v>50</v>
      </c>
      <c r="AG35" s="44"/>
      <c r="AH35" s="45"/>
    </row>
    <row r="36" spans="1:34" ht="27" customHeight="1">
      <c r="A36" s="7">
        <f t="shared" ref="A36:A41" si="21">A35+1</f>
        <v>3</v>
      </c>
      <c r="B36" s="21" t="str">
        <f>B20</f>
        <v>IESO determines Deferral amount - goes to Deferral Asset Account</v>
      </c>
      <c r="C36" s="83">
        <v>9</v>
      </c>
      <c r="D36" s="44"/>
      <c r="E36" s="45"/>
      <c r="F36" s="3"/>
      <c r="G36" s="41"/>
      <c r="H36" s="44"/>
      <c r="I36" s="45"/>
      <c r="J36" s="3"/>
      <c r="K36" s="41"/>
      <c r="L36" s="44"/>
      <c r="M36" s="45"/>
      <c r="N36" s="3"/>
      <c r="O36" s="41"/>
      <c r="P36" s="44"/>
      <c r="Q36" s="45"/>
      <c r="R36" s="3"/>
      <c r="S36" s="44"/>
      <c r="T36" s="45"/>
      <c r="U36" s="44"/>
      <c r="V36" s="45"/>
      <c r="W36" s="44">
        <f>Assumptions!$B$6</f>
        <v>200</v>
      </c>
      <c r="X36" s="45"/>
      <c r="Y36" s="88"/>
      <c r="Z36" s="81"/>
      <c r="AA36" s="44"/>
      <c r="AB36" s="45"/>
      <c r="AC36" s="44"/>
      <c r="AD36" s="45"/>
      <c r="AE36" s="44"/>
      <c r="AF36" s="45">
        <f>Assumptions!$B$6</f>
        <v>200</v>
      </c>
      <c r="AG36" s="44"/>
      <c r="AH36" s="45"/>
    </row>
    <row r="37" spans="1:34" ht="48.75" customHeight="1">
      <c r="A37" s="7">
        <f t="shared" si="21"/>
        <v>4</v>
      </c>
      <c r="B37" s="21" t="s">
        <v>42</v>
      </c>
      <c r="C37" s="83">
        <v>10</v>
      </c>
      <c r="D37" s="44"/>
      <c r="E37" s="45"/>
      <c r="F37" s="3"/>
      <c r="G37" s="41"/>
      <c r="H37" s="44"/>
      <c r="I37" s="45"/>
      <c r="J37" s="3"/>
      <c r="K37" s="41"/>
      <c r="L37" s="44"/>
      <c r="M37" s="45"/>
      <c r="N37" s="3"/>
      <c r="O37" s="41"/>
      <c r="P37" s="44"/>
      <c r="Q37" s="45"/>
      <c r="R37" s="3"/>
      <c r="S37" s="44"/>
      <c r="T37" s="45"/>
      <c r="U37" s="44"/>
      <c r="V37" s="45"/>
      <c r="W37" s="44"/>
      <c r="X37" s="45"/>
      <c r="Y37" s="88"/>
      <c r="Z37" s="81"/>
      <c r="AA37" s="44"/>
      <c r="AB37" s="45"/>
      <c r="AC37" s="44"/>
      <c r="AD37" s="45"/>
      <c r="AE37" s="44"/>
      <c r="AF37" s="45"/>
      <c r="AG37" s="44"/>
      <c r="AH37" s="45"/>
    </row>
    <row r="38" spans="1:34" ht="33.75" customHeight="1">
      <c r="A38" s="7">
        <f t="shared" si="21"/>
        <v>5</v>
      </c>
      <c r="B38" s="21" t="str">
        <f>B22</f>
        <v>IESO sends invoice to market participants based on HOEP*MWh + current month GA (Class A &amp; Class B) - Deferral ± LDC RPP variance submitted in portal (as applicable)</v>
      </c>
      <c r="C38" s="83">
        <v>10</v>
      </c>
      <c r="D38" s="44"/>
      <c r="E38" s="45"/>
      <c r="F38" s="3"/>
      <c r="G38" s="41"/>
      <c r="H38" s="44"/>
      <c r="I38" s="45"/>
      <c r="J38" s="3"/>
      <c r="K38" s="41"/>
      <c r="L38" s="44"/>
      <c r="M38" s="45"/>
      <c r="N38" s="3"/>
      <c r="O38" s="41"/>
      <c r="P38" s="44"/>
      <c r="Q38" s="45"/>
      <c r="R38" s="3"/>
      <c r="S38" s="44"/>
      <c r="T38" s="45"/>
      <c r="U38" s="44">
        <f>Assumptions!$B$7</f>
        <v>1250</v>
      </c>
      <c r="V38" s="45"/>
      <c r="W38" s="44"/>
      <c r="X38" s="45"/>
      <c r="Y38" s="88"/>
      <c r="Z38" s="81"/>
      <c r="AA38" s="44"/>
      <c r="AB38" s="45"/>
      <c r="AC38" s="44"/>
      <c r="AD38" s="45"/>
      <c r="AE38" s="44"/>
      <c r="AF38" s="45">
        <f>Assumptions!$B$7</f>
        <v>1250</v>
      </c>
      <c r="AG38" s="44"/>
      <c r="AH38" s="45"/>
    </row>
    <row r="39" spans="1:34" ht="30">
      <c r="A39" s="7">
        <f t="shared" si="21"/>
        <v>6</v>
      </c>
      <c r="B39" s="21" t="s">
        <v>112</v>
      </c>
      <c r="C39" s="84" t="s">
        <v>90</v>
      </c>
      <c r="D39" s="44"/>
      <c r="E39" s="45">
        <f>Assumptions!$B$6</f>
        <v>200</v>
      </c>
      <c r="F39" s="3"/>
      <c r="G39" s="41"/>
      <c r="H39" s="44">
        <f>Assumptions!$B$6</f>
        <v>200</v>
      </c>
      <c r="I39" s="45"/>
      <c r="J39" s="3"/>
      <c r="K39" s="41"/>
      <c r="L39" s="44"/>
      <c r="M39" s="45"/>
      <c r="N39" s="3"/>
      <c r="O39" s="41"/>
      <c r="P39" s="44"/>
      <c r="Q39" s="45"/>
      <c r="R39" s="3"/>
      <c r="S39" s="44">
        <f>Assumptions!$B$6</f>
        <v>200</v>
      </c>
      <c r="T39" s="45"/>
      <c r="U39" s="44"/>
      <c r="V39" s="45"/>
      <c r="W39" s="44"/>
      <c r="X39" s="45">
        <f>Assumptions!$B$6</f>
        <v>200</v>
      </c>
      <c r="Y39" s="88"/>
      <c r="Z39" s="81"/>
      <c r="AA39" s="44"/>
      <c r="AB39" s="45"/>
      <c r="AC39" s="44"/>
      <c r="AD39" s="45"/>
      <c r="AE39" s="44"/>
      <c r="AF39" s="45"/>
      <c r="AG39" s="44"/>
      <c r="AH39" s="45"/>
    </row>
    <row r="40" spans="1:34" ht="30">
      <c r="A40" s="7">
        <f t="shared" si="21"/>
        <v>7</v>
      </c>
      <c r="B40" s="66" t="s">
        <v>118</v>
      </c>
      <c r="C40" s="85" t="s">
        <v>90</v>
      </c>
      <c r="D40" s="44">
        <f>Assumptions!$B$6</f>
        <v>200</v>
      </c>
      <c r="E40" s="45"/>
      <c r="F40" s="3"/>
      <c r="G40" s="41"/>
      <c r="H40" s="44"/>
      <c r="I40" s="45"/>
      <c r="J40" s="3"/>
      <c r="K40" s="41">
        <f>Assumptions!$B$6</f>
        <v>200</v>
      </c>
      <c r="L40" s="44"/>
      <c r="M40" s="45"/>
      <c r="N40" s="3"/>
      <c r="O40" s="41"/>
      <c r="P40" s="44"/>
      <c r="Q40" s="45"/>
      <c r="R40" s="3"/>
      <c r="S40" s="44"/>
      <c r="T40" s="45"/>
      <c r="U40" s="44"/>
      <c r="V40" s="45"/>
      <c r="W40" s="44"/>
      <c r="X40" s="45"/>
      <c r="Y40" s="88"/>
      <c r="Z40" s="81"/>
      <c r="AA40" s="44"/>
      <c r="AB40" s="45"/>
      <c r="AC40" s="44"/>
      <c r="AD40" s="45"/>
      <c r="AE40" s="44"/>
      <c r="AF40" s="45"/>
      <c r="AG40" s="44"/>
      <c r="AH40" s="45"/>
    </row>
    <row r="41" spans="1:34" ht="45">
      <c r="A41" s="7">
        <f t="shared" si="21"/>
        <v>8</v>
      </c>
      <c r="B41" s="21" t="s">
        <v>109</v>
      </c>
      <c r="C41" s="85" t="s">
        <v>90</v>
      </c>
      <c r="D41" s="44"/>
      <c r="E41" s="45"/>
      <c r="F41" s="3"/>
      <c r="G41" s="41"/>
      <c r="H41" s="44"/>
      <c r="I41" s="45"/>
      <c r="J41" s="3"/>
      <c r="K41" s="41"/>
      <c r="L41" s="44"/>
      <c r="M41" s="45"/>
      <c r="N41" s="3"/>
      <c r="O41" s="41"/>
      <c r="P41" s="44"/>
      <c r="Q41" s="45"/>
      <c r="R41" s="3"/>
      <c r="S41" s="44"/>
      <c r="T41" s="45"/>
      <c r="U41" s="44"/>
      <c r="V41" s="45"/>
      <c r="W41" s="44"/>
      <c r="X41" s="45"/>
      <c r="Y41" s="88"/>
      <c r="Z41" s="81"/>
      <c r="AA41" s="44"/>
      <c r="AB41" s="45"/>
      <c r="AC41" s="44"/>
      <c r="AD41" s="45"/>
      <c r="AE41" s="44"/>
      <c r="AF41" s="45"/>
      <c r="AG41" s="44"/>
      <c r="AH41" s="45"/>
    </row>
    <row r="42" spans="1:34">
      <c r="A42" s="7">
        <f>A41+0.1</f>
        <v>8.1</v>
      </c>
      <c r="B42" s="71" t="s">
        <v>108</v>
      </c>
      <c r="C42" s="83"/>
      <c r="D42" s="44"/>
      <c r="E42" s="45"/>
      <c r="F42" s="3"/>
      <c r="G42" s="41"/>
      <c r="H42" s="44"/>
      <c r="I42" s="45"/>
      <c r="J42" s="3"/>
      <c r="K42" s="41"/>
      <c r="L42" s="44"/>
      <c r="M42" s="45"/>
      <c r="N42" s="3"/>
      <c r="O42" s="41"/>
      <c r="P42" s="44"/>
      <c r="Q42" s="45"/>
      <c r="R42" s="3"/>
      <c r="S42" s="44"/>
      <c r="T42" s="45">
        <f>Assumptions!$B$5</f>
        <v>50</v>
      </c>
      <c r="U42" s="44"/>
      <c r="V42" s="45"/>
      <c r="W42" s="44"/>
      <c r="X42" s="45"/>
      <c r="Y42" s="88"/>
      <c r="Z42" s="81"/>
      <c r="AA42" s="44">
        <f>Assumptions!$B$5</f>
        <v>50</v>
      </c>
      <c r="AB42" s="45"/>
      <c r="AC42" s="44"/>
      <c r="AD42" s="45"/>
      <c r="AE42" s="44"/>
      <c r="AF42" s="45"/>
      <c r="AG42" s="44"/>
      <c r="AH42" s="45"/>
    </row>
    <row r="43" spans="1:34">
      <c r="A43" s="7">
        <f t="shared" ref="A43:A47" si="22">A42+0.1</f>
        <v>8.1999999999999993</v>
      </c>
      <c r="B43" s="71" t="s">
        <v>103</v>
      </c>
      <c r="C43" s="83"/>
      <c r="D43" s="44"/>
      <c r="E43" s="45"/>
      <c r="F43" s="3"/>
      <c r="G43" s="41"/>
      <c r="H43" s="44"/>
      <c r="I43" s="45"/>
      <c r="J43" s="3"/>
      <c r="K43" s="41"/>
      <c r="L43" s="44"/>
      <c r="M43" s="45"/>
      <c r="N43" s="3"/>
      <c r="O43" s="41"/>
      <c r="P43" s="44"/>
      <c r="Q43" s="45"/>
      <c r="R43" s="3"/>
      <c r="S43" s="44"/>
      <c r="T43" s="45">
        <f>Assumptions!$B$6</f>
        <v>200</v>
      </c>
      <c r="U43" s="44"/>
      <c r="V43" s="45"/>
      <c r="W43" s="44"/>
      <c r="X43" s="45"/>
      <c r="Y43" s="88"/>
      <c r="Z43" s="81"/>
      <c r="AA43" s="44">
        <f>Assumptions!$B$6</f>
        <v>200</v>
      </c>
      <c r="AB43" s="45"/>
      <c r="AC43" s="44"/>
      <c r="AD43" s="45"/>
      <c r="AE43" s="44"/>
      <c r="AF43" s="45"/>
      <c r="AG43" s="44"/>
      <c r="AH43" s="45"/>
    </row>
    <row r="44" spans="1:34">
      <c r="A44" s="7">
        <f t="shared" si="22"/>
        <v>8.2999999999999989</v>
      </c>
      <c r="B44" s="71" t="s">
        <v>96</v>
      </c>
      <c r="C44" s="83"/>
      <c r="D44" s="44"/>
      <c r="E44" s="45"/>
      <c r="F44" s="3"/>
      <c r="G44" s="41"/>
      <c r="H44" s="44"/>
      <c r="I44" s="45"/>
      <c r="J44" s="3"/>
      <c r="K44" s="41"/>
      <c r="L44" s="44"/>
      <c r="M44" s="45"/>
      <c r="N44" s="3"/>
      <c r="O44" s="41"/>
      <c r="P44" s="44"/>
      <c r="Q44" s="45"/>
      <c r="R44" s="3"/>
      <c r="S44" s="44">
        <f>T42+T46+Assumptions!$B$5</f>
        <v>102</v>
      </c>
      <c r="T44" s="45"/>
      <c r="U44" s="44"/>
      <c r="V44" s="45"/>
      <c r="W44" s="44"/>
      <c r="X44" s="45"/>
      <c r="Y44" s="88"/>
      <c r="Z44" s="81"/>
      <c r="AA44" s="44"/>
      <c r="AB44" s="45">
        <f>S44</f>
        <v>102</v>
      </c>
      <c r="AC44" s="44"/>
      <c r="AD44" s="45"/>
      <c r="AE44" s="44"/>
      <c r="AF44" s="45"/>
      <c r="AG44" s="44"/>
      <c r="AH44" s="45"/>
    </row>
    <row r="45" spans="1:34">
      <c r="A45" s="7">
        <f t="shared" si="22"/>
        <v>8.3999999999999986</v>
      </c>
      <c r="B45" s="71" t="s">
        <v>97</v>
      </c>
      <c r="C45" s="83"/>
      <c r="D45" s="44"/>
      <c r="E45" s="45"/>
      <c r="F45" s="3"/>
      <c r="G45" s="41"/>
      <c r="H45" s="44"/>
      <c r="I45" s="45"/>
      <c r="J45" s="3"/>
      <c r="K45" s="41"/>
      <c r="L45" s="44"/>
      <c r="M45" s="45"/>
      <c r="N45" s="3"/>
      <c r="O45" s="41"/>
      <c r="P45" s="44"/>
      <c r="Q45" s="45"/>
      <c r="R45" s="3"/>
      <c r="S45" s="44">
        <f>T43+T47</f>
        <v>210</v>
      </c>
      <c r="T45" s="45"/>
      <c r="U45" s="44"/>
      <c r="V45" s="45"/>
      <c r="W45" s="44"/>
      <c r="X45" s="45"/>
      <c r="Y45" s="88"/>
      <c r="Z45" s="81"/>
      <c r="AA45" s="44"/>
      <c r="AB45" s="45">
        <f>S45</f>
        <v>210</v>
      </c>
      <c r="AC45" s="44"/>
      <c r="AD45" s="45"/>
      <c r="AE45" s="44"/>
      <c r="AF45" s="45"/>
      <c r="AG45" s="44"/>
      <c r="AH45" s="45"/>
    </row>
    <row r="46" spans="1:34">
      <c r="A46" s="7">
        <f t="shared" si="22"/>
        <v>8.4999999999999982</v>
      </c>
      <c r="B46" s="71" t="s">
        <v>104</v>
      </c>
      <c r="C46" s="83"/>
      <c r="D46" s="44"/>
      <c r="E46" s="45"/>
      <c r="F46" s="3"/>
      <c r="G46" s="41"/>
      <c r="H46" s="44"/>
      <c r="I46" s="45"/>
      <c r="J46" s="3"/>
      <c r="K46" s="41"/>
      <c r="L46" s="44"/>
      <c r="M46" s="45"/>
      <c r="N46" s="3"/>
      <c r="O46" s="41"/>
      <c r="P46" s="44"/>
      <c r="Q46" s="45"/>
      <c r="R46" s="3"/>
      <c r="S46" s="44"/>
      <c r="T46" s="45">
        <f>Assumptions!$B$10</f>
        <v>2</v>
      </c>
      <c r="U46" s="44"/>
      <c r="V46" s="45"/>
      <c r="W46" s="44"/>
      <c r="X46" s="45"/>
      <c r="Y46" s="88">
        <f>Assumptions!$B$10</f>
        <v>2</v>
      </c>
      <c r="Z46" s="81"/>
      <c r="AA46" s="44"/>
      <c r="AB46" s="45"/>
      <c r="AC46" s="44"/>
      <c r="AD46" s="45"/>
      <c r="AE46" s="44"/>
      <c r="AF46" s="45">
        <f>Assumptions!$B$10</f>
        <v>2</v>
      </c>
      <c r="AG46" s="44">
        <f>Assumptions!$B$10</f>
        <v>2</v>
      </c>
      <c r="AH46" s="45"/>
    </row>
    <row r="47" spans="1:34">
      <c r="A47" s="7">
        <f t="shared" si="22"/>
        <v>8.5999999999999979</v>
      </c>
      <c r="B47" s="71" t="s">
        <v>107</v>
      </c>
      <c r="C47" s="83"/>
      <c r="D47" s="44"/>
      <c r="E47" s="45"/>
      <c r="F47" s="3"/>
      <c r="G47" s="41"/>
      <c r="H47" s="44"/>
      <c r="I47" s="45"/>
      <c r="J47" s="3"/>
      <c r="K47" s="41"/>
      <c r="L47" s="44"/>
      <c r="M47" s="45"/>
      <c r="N47" s="3"/>
      <c r="O47" s="41"/>
      <c r="P47" s="44"/>
      <c r="Q47" s="45"/>
      <c r="R47" s="3"/>
      <c r="S47" s="44"/>
      <c r="T47" s="45">
        <f>Assumptions!$B$11</f>
        <v>10</v>
      </c>
      <c r="U47" s="44"/>
      <c r="V47" s="45"/>
      <c r="W47" s="44">
        <f>Assumptions!$B$11</f>
        <v>10</v>
      </c>
      <c r="X47" s="45"/>
      <c r="Y47" s="88"/>
      <c r="Z47" s="81"/>
      <c r="AA47" s="44"/>
      <c r="AB47" s="45"/>
      <c r="AC47" s="44"/>
      <c r="AD47" s="45"/>
      <c r="AE47" s="44"/>
      <c r="AF47" s="45">
        <f>Assumptions!$B$11</f>
        <v>10</v>
      </c>
      <c r="AG47" s="44">
        <f>Assumptions!$B$11</f>
        <v>10</v>
      </c>
      <c r="AH47" s="45"/>
    </row>
    <row r="48" spans="1:34">
      <c r="A48" s="7">
        <f>A41+1</f>
        <v>9</v>
      </c>
      <c r="B48" s="21" t="str">
        <f>B23</f>
        <v>Market Participants including LDCs and other program participants remit payment to IESO</v>
      </c>
      <c r="C48" s="83">
        <v>12</v>
      </c>
      <c r="D48" s="44"/>
      <c r="E48" s="45"/>
      <c r="F48" s="3"/>
      <c r="G48" s="41"/>
      <c r="H48" s="44"/>
      <c r="I48" s="45"/>
      <c r="J48" s="3"/>
      <c r="K48" s="41"/>
      <c r="L48" s="44"/>
      <c r="M48" s="45"/>
      <c r="N48" s="3"/>
      <c r="O48" s="41"/>
      <c r="P48" s="44"/>
      <c r="Q48" s="45"/>
      <c r="R48" s="3"/>
      <c r="S48" s="44">
        <f>Assumptions!$B$7</f>
        <v>1250</v>
      </c>
      <c r="T48" s="45"/>
      <c r="U48" s="44"/>
      <c r="V48" s="45">
        <f>Assumptions!$B$7</f>
        <v>1250</v>
      </c>
      <c r="W48" s="44"/>
      <c r="X48" s="45"/>
      <c r="Y48" s="88"/>
      <c r="Z48" s="81"/>
      <c r="AA48" s="44"/>
      <c r="AB48" s="45"/>
      <c r="AC48" s="44"/>
      <c r="AD48" s="45"/>
      <c r="AE48" s="44"/>
      <c r="AF48" s="45"/>
      <c r="AG48" s="44"/>
      <c r="AH48" s="45"/>
    </row>
    <row r="49" spans="1:34" ht="30">
      <c r="A49" s="7">
        <f>A48+1</f>
        <v>10</v>
      </c>
      <c r="B49" s="21" t="str">
        <f>B27</f>
        <v>IESO remits payment to Market Participants and other program participants , using funds from collections and bank facility (if required)</v>
      </c>
      <c r="C49" s="83">
        <v>14</v>
      </c>
      <c r="D49" s="44"/>
      <c r="E49" s="45"/>
      <c r="F49" s="3"/>
      <c r="G49" s="41"/>
      <c r="H49" s="44"/>
      <c r="I49" s="45"/>
      <c r="J49" s="3"/>
      <c r="K49" s="41"/>
      <c r="L49" s="44"/>
      <c r="M49" s="45"/>
      <c r="N49" s="3"/>
      <c r="O49" s="41"/>
      <c r="P49" s="44"/>
      <c r="Q49" s="45"/>
      <c r="R49" s="3"/>
      <c r="S49" s="44"/>
      <c r="T49" s="45">
        <f>Assumptions!$B$7</f>
        <v>1250</v>
      </c>
      <c r="U49" s="44"/>
      <c r="V49" s="45"/>
      <c r="W49" s="44"/>
      <c r="X49" s="45"/>
      <c r="Y49" s="88"/>
      <c r="Z49" s="81"/>
      <c r="AA49" s="44"/>
      <c r="AB49" s="45"/>
      <c r="AC49" s="44"/>
      <c r="AD49" s="45"/>
      <c r="AE49" s="44"/>
      <c r="AF49" s="45"/>
      <c r="AG49" s="44">
        <f>Assumptions!$B$7</f>
        <v>1250</v>
      </c>
      <c r="AH49" s="45"/>
    </row>
    <row r="50" spans="1:34" ht="30">
      <c r="A50" s="7">
        <f>A49+1</f>
        <v>11</v>
      </c>
      <c r="B50" s="21" t="str">
        <f>B28</f>
        <v>IESO remits payment to Market Participants under IESO contracts (capacity and conservation), using funds from GA collections and bank facility (if required)</v>
      </c>
      <c r="C50" s="83" t="s">
        <v>11</v>
      </c>
      <c r="D50" s="46"/>
      <c r="E50" s="47"/>
      <c r="F50" s="33"/>
      <c r="G50" s="42"/>
      <c r="H50" s="46"/>
      <c r="I50" s="47"/>
      <c r="J50" s="33"/>
      <c r="K50" s="42"/>
      <c r="L50" s="46"/>
      <c r="M50" s="47"/>
      <c r="N50" s="33"/>
      <c r="O50" s="42"/>
      <c r="P50" s="46"/>
      <c r="Q50" s="47"/>
      <c r="R50" s="3"/>
      <c r="S50" s="46"/>
      <c r="T50" s="47">
        <f>Assumptions!$B$9</f>
        <v>250</v>
      </c>
      <c r="U50" s="46"/>
      <c r="V50" s="47"/>
      <c r="W50" s="46"/>
      <c r="X50" s="47"/>
      <c r="Y50" s="91"/>
      <c r="Z50" s="42"/>
      <c r="AA50" s="46"/>
      <c r="AB50" s="47"/>
      <c r="AC50" s="46"/>
      <c r="AD50" s="47"/>
      <c r="AE50" s="46"/>
      <c r="AF50" s="47"/>
      <c r="AG50" s="46">
        <f>Assumptions!$B$9</f>
        <v>250</v>
      </c>
      <c r="AH50" s="47"/>
    </row>
    <row r="51" spans="1:34">
      <c r="A51" s="7"/>
      <c r="B51" s="95" t="s">
        <v>84</v>
      </c>
      <c r="C51" s="82"/>
      <c r="D51" s="46">
        <f>SUM(D34:D50)</f>
        <v>200</v>
      </c>
      <c r="E51" s="47">
        <f t="shared" ref="E51:Q51" si="23">SUM(E34:E50)</f>
        <v>200</v>
      </c>
      <c r="F51" s="33">
        <f t="shared" si="23"/>
        <v>0</v>
      </c>
      <c r="G51" s="42">
        <f t="shared" si="23"/>
        <v>0</v>
      </c>
      <c r="H51" s="46">
        <f t="shared" si="23"/>
        <v>200</v>
      </c>
      <c r="I51" s="47">
        <f t="shared" si="23"/>
        <v>0</v>
      </c>
      <c r="J51" s="33">
        <f t="shared" si="23"/>
        <v>0</v>
      </c>
      <c r="K51" s="42">
        <f t="shared" si="23"/>
        <v>200</v>
      </c>
      <c r="L51" s="46">
        <f t="shared" si="23"/>
        <v>0</v>
      </c>
      <c r="M51" s="47">
        <f t="shared" si="23"/>
        <v>0</v>
      </c>
      <c r="N51" s="33">
        <f t="shared" si="23"/>
        <v>0</v>
      </c>
      <c r="O51" s="42">
        <f t="shared" si="23"/>
        <v>0</v>
      </c>
      <c r="P51" s="46">
        <f t="shared" si="23"/>
        <v>0</v>
      </c>
      <c r="Q51" s="47">
        <f t="shared" si="23"/>
        <v>0</v>
      </c>
      <c r="R51" s="69"/>
      <c r="S51" s="46">
        <f>SUM(S34:S50)</f>
        <v>1762</v>
      </c>
      <c r="T51" s="47">
        <f t="shared" ref="T51:AH51" si="24">SUM(T34:T50)</f>
        <v>1762</v>
      </c>
      <c r="U51" s="46">
        <f t="shared" si="24"/>
        <v>1250</v>
      </c>
      <c r="V51" s="47">
        <f t="shared" si="24"/>
        <v>1250</v>
      </c>
      <c r="W51" s="46">
        <f t="shared" si="24"/>
        <v>210</v>
      </c>
      <c r="X51" s="47">
        <f t="shared" si="24"/>
        <v>200</v>
      </c>
      <c r="Y51" s="94">
        <f t="shared" ref="Y51" si="25">SUM(Y34:Y50)</f>
        <v>52</v>
      </c>
      <c r="Z51" s="47">
        <f t="shared" ref="Z51" si="26">SUM(Z34:Z50)</f>
        <v>0</v>
      </c>
      <c r="AA51" s="46">
        <f t="shared" si="24"/>
        <v>250</v>
      </c>
      <c r="AB51" s="47">
        <f t="shared" si="24"/>
        <v>312</v>
      </c>
      <c r="AC51" s="46">
        <f t="shared" si="24"/>
        <v>0</v>
      </c>
      <c r="AD51" s="47">
        <f t="shared" si="24"/>
        <v>0</v>
      </c>
      <c r="AE51" s="46">
        <f t="shared" si="24"/>
        <v>0</v>
      </c>
      <c r="AF51" s="47">
        <f t="shared" si="24"/>
        <v>1512</v>
      </c>
      <c r="AG51" s="46">
        <f t="shared" si="24"/>
        <v>1512</v>
      </c>
      <c r="AH51" s="47">
        <f t="shared" si="24"/>
        <v>0</v>
      </c>
    </row>
    <row r="52" spans="1:34">
      <c r="A52" s="7"/>
      <c r="B52" s="95" t="s">
        <v>83</v>
      </c>
      <c r="C52" s="82"/>
      <c r="D52" s="53">
        <f>D51+D30</f>
        <v>200</v>
      </c>
      <c r="E52" s="54">
        <f>E51+E30</f>
        <v>200</v>
      </c>
      <c r="F52" s="67">
        <f>F51+F30</f>
        <v>0</v>
      </c>
      <c r="G52" s="68">
        <f>G51+G30</f>
        <v>0</v>
      </c>
      <c r="H52" s="53">
        <f>H51+H30</f>
        <v>200</v>
      </c>
      <c r="I52" s="54">
        <f>I51+I30</f>
        <v>0</v>
      </c>
      <c r="J52" s="67">
        <f>J51+J30</f>
        <v>0</v>
      </c>
      <c r="K52" s="68">
        <f>K51+K30</f>
        <v>200</v>
      </c>
      <c r="L52" s="53">
        <f>L51+L30</f>
        <v>0</v>
      </c>
      <c r="M52" s="54">
        <f>M51+M30</f>
        <v>0</v>
      </c>
      <c r="N52" s="67">
        <f>N51+N30</f>
        <v>0</v>
      </c>
      <c r="O52" s="68">
        <f>O51+O30</f>
        <v>0</v>
      </c>
      <c r="P52" s="53">
        <f>P51+P30</f>
        <v>0</v>
      </c>
      <c r="Q52" s="54">
        <f>Q51+Q30</f>
        <v>0</v>
      </c>
      <c r="R52" s="3"/>
      <c r="S52" s="53">
        <f>S51+S30</f>
        <v>3262</v>
      </c>
      <c r="T52" s="54">
        <f>T51+T30</f>
        <v>3262</v>
      </c>
      <c r="U52" s="53">
        <f>U51+U30</f>
        <v>2500</v>
      </c>
      <c r="V52" s="54">
        <f>V51+V30</f>
        <v>2500</v>
      </c>
      <c r="W52" s="53">
        <f>W51+W30</f>
        <v>410</v>
      </c>
      <c r="X52" s="54">
        <f>X51+X30</f>
        <v>200</v>
      </c>
      <c r="Y52" s="93">
        <f>Y51+Y30</f>
        <v>102</v>
      </c>
      <c r="Z52" s="54">
        <f>Z51+Z30</f>
        <v>0</v>
      </c>
      <c r="AA52" s="53">
        <f>AA51+AA30</f>
        <v>250</v>
      </c>
      <c r="AB52" s="54">
        <f>AB51+AB30</f>
        <v>562</v>
      </c>
      <c r="AC52" s="53">
        <f>AC51+AC30</f>
        <v>0</v>
      </c>
      <c r="AD52" s="54">
        <f>AD51+AD30</f>
        <v>0</v>
      </c>
      <c r="AE52" s="53">
        <f>AE51+AE30</f>
        <v>0</v>
      </c>
      <c r="AF52" s="54">
        <f>AF51+AF30</f>
        <v>3012</v>
      </c>
      <c r="AG52" s="53">
        <f>AG51+AG30</f>
        <v>3012</v>
      </c>
      <c r="AH52" s="54">
        <f>AH51+AH30</f>
        <v>0</v>
      </c>
    </row>
    <row r="53" spans="1:34">
      <c r="A53" s="7"/>
      <c r="B53" s="95" t="s">
        <v>87</v>
      </c>
      <c r="C53" s="82"/>
      <c r="D53" s="53">
        <f>IF(D52&gt;E52,D52-E52,0)</f>
        <v>0</v>
      </c>
      <c r="E53" s="54">
        <f>IF(E52&gt;D52,E52-D52,0)</f>
        <v>0</v>
      </c>
      <c r="F53" s="53">
        <f t="shared" ref="F53" si="27">IF(F52&gt;G52,F52-G52,0)</f>
        <v>0</v>
      </c>
      <c r="G53" s="54">
        <f t="shared" ref="G53" si="28">IF(G52&gt;F52,G52-F52,0)</f>
        <v>0</v>
      </c>
      <c r="H53" s="53">
        <f t="shared" ref="H53" si="29">IF(H52&gt;I52,H52-I52,0)</f>
        <v>200</v>
      </c>
      <c r="I53" s="54">
        <f t="shared" ref="I53" si="30">IF(I52&gt;H52,I52-H52,0)</f>
        <v>0</v>
      </c>
      <c r="J53" s="53">
        <f t="shared" ref="J53" si="31">IF(J52&gt;K52,J52-K52,0)</f>
        <v>0</v>
      </c>
      <c r="K53" s="54">
        <f t="shared" ref="K53" si="32">IF(K52&gt;J52,K52-J52,0)</f>
        <v>200</v>
      </c>
      <c r="L53" s="53">
        <f t="shared" ref="L53" si="33">IF(L52&gt;M52,L52-M52,0)</f>
        <v>0</v>
      </c>
      <c r="M53" s="54">
        <f t="shared" ref="M53" si="34">IF(M52&gt;L52,M52-L52,0)</f>
        <v>0</v>
      </c>
      <c r="N53" s="53">
        <f t="shared" ref="N53" si="35">IF(N52&gt;O52,N52-O52,0)</f>
        <v>0</v>
      </c>
      <c r="O53" s="54">
        <f t="shared" ref="O53" si="36">IF(O52&gt;N52,O52-N52,0)</f>
        <v>0</v>
      </c>
      <c r="P53" s="53">
        <f t="shared" ref="P53" si="37">IF(P52&gt;Q52,P52-Q52,0)</f>
        <v>0</v>
      </c>
      <c r="Q53" s="54">
        <f t="shared" ref="Q53" si="38">IF(Q52&gt;P52,Q52-P52,0)</f>
        <v>0</v>
      </c>
      <c r="R53" s="3"/>
      <c r="S53" s="53">
        <f>IF(S52&gt;T52,S52-T52,0)</f>
        <v>0</v>
      </c>
      <c r="T53" s="54">
        <f>IF(T52&gt;S52,T52-S52,0)</f>
        <v>0</v>
      </c>
      <c r="U53" s="53">
        <f t="shared" ref="U53" si="39">IF(U52&gt;V52,U52-V52,0)</f>
        <v>0</v>
      </c>
      <c r="V53" s="54">
        <f t="shared" ref="V53" si="40">IF(V52&gt;U52,V52-U52,0)</f>
        <v>0</v>
      </c>
      <c r="W53" s="53">
        <f t="shared" ref="W53" si="41">IF(W52&gt;X52,W52-X52,0)</f>
        <v>210</v>
      </c>
      <c r="X53" s="54">
        <f t="shared" ref="X53" si="42">IF(X52&gt;W52,X52-W52,0)</f>
        <v>0</v>
      </c>
      <c r="Y53" s="93">
        <f t="shared" ref="Y53" si="43">IF(Y52&gt;Z52,Y52-Z52,0)</f>
        <v>102</v>
      </c>
      <c r="Z53" s="54">
        <f t="shared" ref="Z53" si="44">IF(Z52&gt;Y52,Z52-Y52,0)</f>
        <v>0</v>
      </c>
      <c r="AA53" s="53">
        <f t="shared" ref="AA53" si="45">IF(AA52&gt;AB52,AA52-AB52,0)</f>
        <v>0</v>
      </c>
      <c r="AB53" s="54">
        <f t="shared" ref="AB53" si="46">IF(AB52&gt;AA52,AB52-AA52,0)</f>
        <v>312</v>
      </c>
      <c r="AC53" s="53">
        <f t="shared" ref="AC53" si="47">IF(AC52&gt;AD52,AC52-AD52,0)</f>
        <v>0</v>
      </c>
      <c r="AD53" s="54">
        <f t="shared" ref="AD53" si="48">IF(AD52&gt;AC52,AD52-AC52,0)</f>
        <v>0</v>
      </c>
      <c r="AE53" s="53">
        <f t="shared" ref="AE53" si="49">IF(AE52&gt;AF52,AE52-AF52,0)</f>
        <v>0</v>
      </c>
      <c r="AF53" s="54">
        <f t="shared" ref="AF53" si="50">IF(AF52&gt;AE52,AF52-AE52,0)</f>
        <v>3012</v>
      </c>
      <c r="AG53" s="53">
        <f t="shared" ref="AG53" si="51">IF(AG52&gt;AH52,AG52-AH52,0)</f>
        <v>3012</v>
      </c>
      <c r="AH53" s="54">
        <f t="shared" ref="AH53" si="52">IF(AH52&gt;AG52,AH52-AG52,0)</f>
        <v>0</v>
      </c>
    </row>
    <row r="54" spans="1:34">
      <c r="A54" s="7"/>
      <c r="C54" s="83"/>
      <c r="D54" s="44"/>
      <c r="E54" s="45"/>
      <c r="F54" s="3"/>
      <c r="G54" s="41"/>
      <c r="H54" s="44"/>
      <c r="I54" s="45"/>
      <c r="J54" s="3"/>
      <c r="K54" s="41"/>
      <c r="L54" s="44"/>
      <c r="M54" s="45"/>
      <c r="N54" s="3"/>
      <c r="O54" s="41"/>
      <c r="P54" s="44"/>
      <c r="Q54" s="45"/>
      <c r="R54" s="3"/>
      <c r="S54" s="44"/>
      <c r="T54" s="45"/>
      <c r="U54" s="44"/>
      <c r="V54" s="45"/>
      <c r="W54" s="44"/>
      <c r="X54" s="45"/>
      <c r="Y54" s="88"/>
      <c r="Z54" s="81"/>
      <c r="AA54" s="44"/>
      <c r="AB54" s="45"/>
      <c r="AC54" s="44"/>
      <c r="AD54" s="45"/>
      <c r="AE54" s="44"/>
      <c r="AF54" s="45"/>
      <c r="AG54" s="44"/>
      <c r="AH54" s="45"/>
    </row>
    <row r="55" spans="1:34" ht="15.75">
      <c r="A55" s="7"/>
      <c r="B55" s="23" t="s">
        <v>45</v>
      </c>
      <c r="C55" s="83"/>
      <c r="D55" s="44"/>
      <c r="E55" s="45"/>
      <c r="F55" s="3"/>
      <c r="G55" s="41"/>
      <c r="H55" s="44"/>
      <c r="I55" s="45"/>
      <c r="J55" s="3"/>
      <c r="K55" s="41"/>
      <c r="L55" s="44"/>
      <c r="M55" s="45"/>
      <c r="N55" s="3"/>
      <c r="O55" s="41"/>
      <c r="P55" s="44"/>
      <c r="Q55" s="45"/>
      <c r="R55" s="3"/>
      <c r="S55" s="44"/>
      <c r="T55" s="45"/>
      <c r="U55" s="44"/>
      <c r="V55" s="45"/>
      <c r="W55" s="44"/>
      <c r="X55" s="45"/>
      <c r="Y55" s="88"/>
      <c r="Z55" s="81"/>
      <c r="AA55" s="44"/>
      <c r="AB55" s="45"/>
      <c r="AC55" s="44"/>
      <c r="AD55" s="45"/>
      <c r="AE55" s="44"/>
      <c r="AF55" s="45"/>
      <c r="AG55" s="44"/>
      <c r="AH55" s="45"/>
    </row>
    <row r="56" spans="1:34" ht="60">
      <c r="A56" s="7">
        <v>1</v>
      </c>
      <c r="B56" s="21" t="str">
        <f>B18</f>
        <v>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v>
      </c>
      <c r="C56" s="83">
        <v>4</v>
      </c>
      <c r="D56" s="44"/>
      <c r="E56" s="45"/>
      <c r="F56" s="3"/>
      <c r="G56" s="41"/>
      <c r="H56" s="44"/>
      <c r="I56" s="45"/>
      <c r="J56" s="3"/>
      <c r="K56" s="41"/>
      <c r="L56" s="44"/>
      <c r="M56" s="45"/>
      <c r="N56" s="3"/>
      <c r="O56" s="41"/>
      <c r="P56" s="44"/>
      <c r="Q56" s="45"/>
      <c r="R56" s="3"/>
      <c r="S56" s="44"/>
      <c r="T56" s="45"/>
      <c r="U56" s="44"/>
      <c r="V56" s="45"/>
      <c r="W56" s="44"/>
      <c r="X56" s="45"/>
      <c r="Y56" s="88"/>
      <c r="Z56" s="81"/>
      <c r="AA56" s="44"/>
      <c r="AB56" s="45"/>
      <c r="AC56" s="44"/>
      <c r="AD56" s="45"/>
      <c r="AE56" s="44"/>
      <c r="AF56" s="45"/>
      <c r="AG56" s="44"/>
      <c r="AH56" s="45"/>
    </row>
    <row r="57" spans="1:34" ht="30">
      <c r="A57" s="7">
        <f>A56+1</f>
        <v>2</v>
      </c>
      <c r="B57" s="21" t="str">
        <f>B35</f>
        <v>Market Settlement informs Treasury of total  ±  RPP balance that will be going into Variance  Account</v>
      </c>
      <c r="C57" s="83">
        <v>9</v>
      </c>
      <c r="D57" s="44"/>
      <c r="E57" s="45"/>
      <c r="F57" s="3"/>
      <c r="G57" s="41"/>
      <c r="H57" s="44"/>
      <c r="I57" s="45"/>
      <c r="J57" s="3"/>
      <c r="K57" s="41"/>
      <c r="L57" s="44"/>
      <c r="M57" s="45"/>
      <c r="N57" s="3"/>
      <c r="O57" s="41"/>
      <c r="P57" s="44"/>
      <c r="Q57" s="45"/>
      <c r="R57" s="3"/>
      <c r="S57" s="44"/>
      <c r="T57" s="45"/>
      <c r="U57" s="44"/>
      <c r="V57" s="45"/>
      <c r="W57" s="44"/>
      <c r="X57" s="45"/>
      <c r="Y57" s="88">
        <f>Assumptions!$B$5</f>
        <v>50</v>
      </c>
      <c r="Z57" s="81"/>
      <c r="AA57" s="44"/>
      <c r="AB57" s="45"/>
      <c r="AC57" s="44"/>
      <c r="AD57" s="45"/>
      <c r="AE57" s="44"/>
      <c r="AF57" s="45">
        <f>Assumptions!$B$5</f>
        <v>50</v>
      </c>
      <c r="AG57" s="44"/>
      <c r="AH57" s="45"/>
    </row>
    <row r="58" spans="1:34">
      <c r="A58" s="7">
        <f t="shared" ref="A58:A63" si="53">A57+1</f>
        <v>3</v>
      </c>
      <c r="B58" s="21" t="str">
        <f>B36</f>
        <v>IESO determines Deferral amount - goes to Deferral Asset Account</v>
      </c>
      <c r="C58" s="83">
        <v>9</v>
      </c>
      <c r="D58" s="44"/>
      <c r="E58" s="45"/>
      <c r="F58" s="3"/>
      <c r="G58" s="41"/>
      <c r="H58" s="44"/>
      <c r="I58" s="45"/>
      <c r="J58" s="3"/>
      <c r="K58" s="41"/>
      <c r="L58" s="44"/>
      <c r="M58" s="45"/>
      <c r="N58" s="3"/>
      <c r="O58" s="41"/>
      <c r="P58" s="44"/>
      <c r="Q58" s="45"/>
      <c r="R58" s="3"/>
      <c r="S58" s="44"/>
      <c r="T58" s="45"/>
      <c r="U58" s="44"/>
      <c r="V58" s="45"/>
      <c r="W58" s="44">
        <f>Assumptions!$B$6</f>
        <v>200</v>
      </c>
      <c r="X58" s="45"/>
      <c r="Y58" s="88"/>
      <c r="Z58" s="81"/>
      <c r="AA58" s="44"/>
      <c r="AB58" s="45"/>
      <c r="AC58" s="44"/>
      <c r="AD58" s="45"/>
      <c r="AE58" s="44"/>
      <c r="AF58" s="45">
        <f>Assumptions!$B$6</f>
        <v>200</v>
      </c>
      <c r="AG58" s="44"/>
      <c r="AH58" s="45"/>
    </row>
    <row r="59" spans="1:34" ht="30">
      <c r="A59" s="7">
        <f t="shared" si="53"/>
        <v>4</v>
      </c>
      <c r="B59" s="66" t="s">
        <v>117</v>
      </c>
      <c r="C59" s="83">
        <v>9</v>
      </c>
      <c r="D59" s="44"/>
      <c r="E59" s="45"/>
      <c r="F59" s="3">
        <f>Assumptions!$B$12</f>
        <v>10</v>
      </c>
      <c r="G59" s="41"/>
      <c r="H59" s="44"/>
      <c r="I59" s="45"/>
      <c r="J59" s="3"/>
      <c r="K59" s="41"/>
      <c r="L59" s="44"/>
      <c r="M59" s="45"/>
      <c r="N59" s="3"/>
      <c r="O59" s="41">
        <f>Assumptions!$B$12</f>
        <v>10</v>
      </c>
      <c r="P59" s="44"/>
      <c r="Q59" s="45"/>
      <c r="R59" s="3"/>
      <c r="S59" s="44"/>
      <c r="T59" s="45"/>
      <c r="U59" s="44"/>
      <c r="V59" s="45"/>
      <c r="W59" s="44">
        <f>Assumptions!$B$12</f>
        <v>10</v>
      </c>
      <c r="X59" s="45"/>
      <c r="Y59" s="88"/>
      <c r="Z59" s="81"/>
      <c r="AA59" s="44"/>
      <c r="AB59" s="45"/>
      <c r="AC59" s="44"/>
      <c r="AD59" s="45">
        <f>Assumptions!$B$12</f>
        <v>10</v>
      </c>
      <c r="AE59" s="44"/>
      <c r="AF59" s="45">
        <f>Assumptions!$B$12</f>
        <v>10</v>
      </c>
      <c r="AG59" s="44">
        <f>Assumptions!$B$12</f>
        <v>10</v>
      </c>
      <c r="AH59" s="45"/>
    </row>
    <row r="60" spans="1:34">
      <c r="A60" s="7">
        <f>A59+1</f>
        <v>5</v>
      </c>
      <c r="B60" s="66" t="s">
        <v>120</v>
      </c>
      <c r="C60" s="83"/>
      <c r="D60" s="44"/>
      <c r="E60" s="45"/>
      <c r="F60" s="3"/>
      <c r="G60" s="41"/>
      <c r="H60" s="44"/>
      <c r="I60" s="45"/>
      <c r="J60" s="3"/>
      <c r="K60" s="41"/>
      <c r="L60" s="44"/>
      <c r="M60" s="45"/>
      <c r="N60" s="3"/>
      <c r="O60" s="41"/>
      <c r="P60" s="44"/>
      <c r="Q60" s="45"/>
      <c r="R60" s="3"/>
      <c r="S60" s="44"/>
      <c r="T60" s="45"/>
      <c r="U60" s="44"/>
      <c r="V60" s="45"/>
      <c r="W60" s="44"/>
      <c r="X60" s="45"/>
      <c r="Y60" s="88"/>
      <c r="Z60" s="81"/>
      <c r="AA60" s="44"/>
      <c r="AB60" s="45"/>
      <c r="AC60" s="44"/>
      <c r="AD60" s="45"/>
      <c r="AE60" s="44"/>
      <c r="AF60" s="45"/>
      <c r="AG60" s="44"/>
      <c r="AH60" s="45"/>
    </row>
    <row r="61" spans="1:34" ht="45">
      <c r="A61" s="7">
        <f>A60+1</f>
        <v>6</v>
      </c>
      <c r="B61" s="24" t="str">
        <f>B37</f>
        <v>IESO informs Trust of Deferred Asset Account balance - Trust prepares for purchase of regulatory asset from IESO next month as part of Sales and Servicing agreement, and IESO informs Trust of any interest expense and admin costs to be part of the sale.</v>
      </c>
      <c r="C61" s="83">
        <v>10</v>
      </c>
      <c r="D61" s="44"/>
      <c r="E61" s="45"/>
      <c r="F61" s="3"/>
      <c r="G61" s="41"/>
      <c r="H61" s="44"/>
      <c r="I61" s="45"/>
      <c r="J61" s="3"/>
      <c r="K61" s="41"/>
      <c r="L61" s="44"/>
      <c r="M61" s="45"/>
      <c r="N61" s="3"/>
      <c r="O61" s="41"/>
      <c r="P61" s="44"/>
      <c r="Q61" s="45"/>
      <c r="R61" s="3"/>
      <c r="S61" s="44"/>
      <c r="T61" s="45"/>
      <c r="U61" s="44"/>
      <c r="V61" s="45"/>
      <c r="W61" s="44"/>
      <c r="X61" s="45"/>
      <c r="Y61" s="88"/>
      <c r="Z61" s="81"/>
      <c r="AA61" s="44"/>
      <c r="AB61" s="45"/>
      <c r="AC61" s="44"/>
      <c r="AD61" s="45"/>
      <c r="AE61" s="44"/>
      <c r="AF61" s="45"/>
      <c r="AG61" s="44"/>
      <c r="AH61" s="45"/>
    </row>
    <row r="62" spans="1:34" ht="30">
      <c r="A62" s="7">
        <f t="shared" si="53"/>
        <v>7</v>
      </c>
      <c r="B62" s="70" t="str">
        <f>B38</f>
        <v>IESO sends invoice to market participants based on HOEP*MWh + current month GA (Class A &amp; Class B) - Deferral ± LDC RPP variance submitted in portal (as applicable)</v>
      </c>
      <c r="C62" s="83">
        <v>10</v>
      </c>
      <c r="D62" s="44"/>
      <c r="E62" s="45"/>
      <c r="F62" s="3"/>
      <c r="G62" s="41"/>
      <c r="H62" s="44"/>
      <c r="I62" s="45"/>
      <c r="J62" s="3"/>
      <c r="K62" s="41"/>
      <c r="L62" s="44"/>
      <c r="M62" s="45"/>
      <c r="N62" s="3"/>
      <c r="O62" s="41"/>
      <c r="P62" s="44"/>
      <c r="Q62" s="45"/>
      <c r="R62" s="3"/>
      <c r="S62" s="44"/>
      <c r="T62" s="45"/>
      <c r="U62" s="44">
        <f>Assumptions!$B$7</f>
        <v>1250</v>
      </c>
      <c r="V62" s="45"/>
      <c r="W62" s="44"/>
      <c r="X62" s="45"/>
      <c r="Y62" s="88"/>
      <c r="Z62" s="81"/>
      <c r="AA62" s="44"/>
      <c r="AB62" s="45"/>
      <c r="AC62" s="44"/>
      <c r="AD62" s="45"/>
      <c r="AE62" s="44"/>
      <c r="AF62" s="45">
        <f>Assumptions!$B$7</f>
        <v>1250</v>
      </c>
      <c r="AG62" s="44"/>
      <c r="AH62" s="45"/>
    </row>
    <row r="63" spans="1:34" ht="30">
      <c r="A63" s="7">
        <f t="shared" si="53"/>
        <v>8</v>
      </c>
      <c r="B63" s="21" t="str">
        <f>B39</f>
        <v>IESO sells [prior month portion] of Deferred Asset Account to Trust - Proceeds from sale less any prior month interest &amp; admin costs are applied to Deferred Asset Account</v>
      </c>
      <c r="C63" s="84" t="s">
        <v>90</v>
      </c>
      <c r="D63" s="44"/>
      <c r="E63" s="45"/>
      <c r="F63" s="3"/>
      <c r="G63" s="41"/>
      <c r="H63" s="44"/>
      <c r="I63" s="45"/>
      <c r="J63" s="3"/>
      <c r="K63" s="41"/>
      <c r="L63" s="44"/>
      <c r="M63" s="45"/>
      <c r="N63" s="3"/>
      <c r="O63" s="41"/>
      <c r="P63" s="44"/>
      <c r="Q63" s="45"/>
      <c r="R63" s="3"/>
      <c r="S63" s="44"/>
      <c r="T63" s="45"/>
      <c r="U63" s="44"/>
      <c r="V63" s="45"/>
      <c r="W63" s="44"/>
      <c r="X63" s="45"/>
      <c r="Y63" s="88"/>
      <c r="Z63" s="81"/>
      <c r="AA63" s="44"/>
      <c r="AB63" s="45"/>
      <c r="AC63" s="44"/>
      <c r="AD63" s="45"/>
      <c r="AE63" s="44"/>
      <c r="AF63" s="45"/>
      <c r="AG63" s="44"/>
      <c r="AH63" s="45"/>
    </row>
    <row r="64" spans="1:34">
      <c r="A64" s="7">
        <f>A63+0.1</f>
        <v>8.1</v>
      </c>
      <c r="B64" s="71" t="s">
        <v>86</v>
      </c>
      <c r="C64" s="83"/>
      <c r="D64" s="44"/>
      <c r="E64" s="45">
        <f>W53</f>
        <v>210</v>
      </c>
      <c r="F64" s="3"/>
      <c r="G64" s="41"/>
      <c r="H64" s="44">
        <f>E64</f>
        <v>210</v>
      </c>
      <c r="I64" s="45"/>
      <c r="J64" s="3"/>
      <c r="K64" s="41"/>
      <c r="L64" s="44"/>
      <c r="M64" s="45"/>
      <c r="N64" s="3"/>
      <c r="O64" s="41"/>
      <c r="P64" s="44"/>
      <c r="Q64" s="45"/>
      <c r="R64" s="3"/>
      <c r="S64" s="44">
        <f>E64</f>
        <v>210</v>
      </c>
      <c r="T64" s="45"/>
      <c r="U64" s="44"/>
      <c r="V64" s="45"/>
      <c r="W64" s="44"/>
      <c r="X64" s="45">
        <f>E64</f>
        <v>210</v>
      </c>
      <c r="Y64" s="88"/>
      <c r="Z64" s="81"/>
      <c r="AA64" s="44"/>
      <c r="AB64" s="45"/>
      <c r="AC64" s="44"/>
      <c r="AD64" s="45"/>
      <c r="AE64" s="44"/>
      <c r="AF64" s="45"/>
      <c r="AG64" s="44"/>
      <c r="AH64" s="45"/>
    </row>
    <row r="65" spans="1:34">
      <c r="A65" s="7">
        <f>A64+0.1</f>
        <v>8.1999999999999993</v>
      </c>
      <c r="B65" s="71" t="s">
        <v>119</v>
      </c>
      <c r="C65" s="83"/>
      <c r="D65" s="6">
        <f>Assumptions!$B$12</f>
        <v>10</v>
      </c>
      <c r="E65" s="45"/>
      <c r="F65" s="3"/>
      <c r="G65" s="41">
        <f>Assumptions!$B$12</f>
        <v>10</v>
      </c>
      <c r="H65" s="44"/>
      <c r="I65" s="45"/>
      <c r="J65" s="3"/>
      <c r="K65" s="41"/>
      <c r="L65" s="44"/>
      <c r="M65" s="45"/>
      <c r="N65" s="3"/>
      <c r="O65" s="41"/>
      <c r="P65" s="44"/>
      <c r="Q65" s="45"/>
      <c r="R65" s="3"/>
      <c r="S65" s="44"/>
      <c r="T65" s="45">
        <f>Assumptions!$B$12</f>
        <v>10</v>
      </c>
      <c r="U65" s="44"/>
      <c r="V65" s="45"/>
      <c r="W65" s="44"/>
      <c r="X65" s="45"/>
      <c r="Y65" s="88"/>
      <c r="Z65" s="81"/>
      <c r="AA65" s="44"/>
      <c r="AB65" s="45"/>
      <c r="AC65" s="44">
        <f>Assumptions!$B$12</f>
        <v>10</v>
      </c>
      <c r="AD65" s="45"/>
      <c r="AE65" s="44"/>
      <c r="AF65" s="45"/>
      <c r="AG65" s="44"/>
      <c r="AH65" s="45"/>
    </row>
    <row r="66" spans="1:34" ht="30">
      <c r="A66" s="7">
        <f>A63+1</f>
        <v>9</v>
      </c>
      <c r="B66" s="66" t="str">
        <f>B40</f>
        <v>Trust borrows funds for Deferred Asset purchase, less any prior month Trust interest &amp; admin costs, from bank</v>
      </c>
      <c r="C66" s="84" t="s">
        <v>90</v>
      </c>
      <c r="D66" s="44">
        <f>E64-D65</f>
        <v>200</v>
      </c>
      <c r="E66" s="45"/>
      <c r="F66" s="3"/>
      <c r="G66" s="41"/>
      <c r="H66" s="44"/>
      <c r="I66" s="45"/>
      <c r="J66" s="3"/>
      <c r="K66" s="41">
        <f>D66</f>
        <v>200</v>
      </c>
      <c r="L66" s="44"/>
      <c r="M66" s="45"/>
      <c r="N66" s="3"/>
      <c r="O66" s="41"/>
      <c r="P66" s="44"/>
      <c r="Q66" s="45"/>
      <c r="R66" s="3"/>
      <c r="S66" s="44"/>
      <c r="T66" s="45"/>
      <c r="U66" s="44"/>
      <c r="V66" s="45"/>
      <c r="W66" s="44"/>
      <c r="X66" s="45"/>
      <c r="Y66" s="88"/>
      <c r="Z66" s="81"/>
      <c r="AA66" s="44"/>
      <c r="AB66" s="45"/>
      <c r="AC66" s="44"/>
      <c r="AD66" s="45"/>
      <c r="AE66" s="44"/>
      <c r="AF66" s="45"/>
      <c r="AG66" s="44"/>
      <c r="AH66" s="45"/>
    </row>
    <row r="67" spans="1:34" ht="45">
      <c r="A67" s="7">
        <f>A66+1</f>
        <v>10</v>
      </c>
      <c r="B67" s="21" t="str">
        <f>B41</f>
        <v>If possible, IESO repays loan as soon as possible (min of 28 days term draws), pays interest, admin and draws from prior month, and draws new loan for current month - allocated between Variance and Deferral Asset accounts</v>
      </c>
      <c r="C67" s="84" t="s">
        <v>90</v>
      </c>
      <c r="D67" s="44"/>
      <c r="E67" s="45"/>
      <c r="F67" s="3"/>
      <c r="G67" s="41"/>
      <c r="H67" s="44"/>
      <c r="I67" s="45"/>
      <c r="J67" s="3"/>
      <c r="K67" s="41"/>
      <c r="L67" s="44"/>
      <c r="M67" s="45"/>
      <c r="N67" s="3"/>
      <c r="O67" s="41"/>
      <c r="P67" s="44"/>
      <c r="Q67" s="45"/>
      <c r="R67" s="3"/>
      <c r="S67" s="44"/>
      <c r="T67" s="45"/>
      <c r="U67" s="44"/>
      <c r="V67" s="45"/>
      <c r="W67" s="44"/>
      <c r="X67" s="45"/>
      <c r="Y67" s="88"/>
      <c r="Z67" s="81"/>
      <c r="AA67" s="44"/>
      <c r="AB67" s="45"/>
      <c r="AC67" s="44"/>
      <c r="AD67" s="45"/>
      <c r="AE67" s="44"/>
      <c r="AF67" s="45"/>
      <c r="AG67" s="44"/>
      <c r="AH67" s="45"/>
    </row>
    <row r="68" spans="1:34">
      <c r="A68" s="7">
        <f>A67+0.1</f>
        <v>10.1</v>
      </c>
      <c r="B68" s="71" t="s">
        <v>108</v>
      </c>
      <c r="C68" s="83"/>
      <c r="D68" s="44"/>
      <c r="E68" s="45"/>
      <c r="F68" s="3"/>
      <c r="G68" s="41"/>
      <c r="H68" s="44"/>
      <c r="I68" s="45"/>
      <c r="J68" s="3"/>
      <c r="K68" s="41"/>
      <c r="L68" s="44"/>
      <c r="M68" s="45"/>
      <c r="N68" s="3"/>
      <c r="O68" s="41"/>
      <c r="P68" s="44"/>
      <c r="Q68" s="45"/>
      <c r="R68" s="3"/>
      <c r="S68" s="44"/>
      <c r="T68" s="45">
        <f>Y53</f>
        <v>102</v>
      </c>
      <c r="U68" s="44"/>
      <c r="V68" s="45"/>
      <c r="W68" s="44"/>
      <c r="X68" s="45"/>
      <c r="Y68" s="88"/>
      <c r="Z68" s="81"/>
      <c r="AA68" s="44">
        <f>T68</f>
        <v>102</v>
      </c>
      <c r="AB68" s="45"/>
      <c r="AC68" s="44"/>
      <c r="AD68" s="45"/>
      <c r="AE68" s="44"/>
      <c r="AF68" s="45"/>
      <c r="AG68" s="44"/>
      <c r="AH68" s="45"/>
    </row>
    <row r="69" spans="1:34">
      <c r="A69" s="7">
        <f t="shared" ref="A69:A73" si="54">A68+0.1</f>
        <v>10.199999999999999</v>
      </c>
      <c r="B69" s="71" t="s">
        <v>103</v>
      </c>
      <c r="C69" s="83"/>
      <c r="D69" s="44"/>
      <c r="E69" s="45"/>
      <c r="F69" s="3"/>
      <c r="G69" s="41"/>
      <c r="H69" s="44"/>
      <c r="I69" s="45"/>
      <c r="J69" s="3"/>
      <c r="K69" s="41"/>
      <c r="L69" s="44"/>
      <c r="M69" s="45"/>
      <c r="N69" s="3"/>
      <c r="O69" s="41"/>
      <c r="P69" s="44"/>
      <c r="Q69" s="45"/>
      <c r="R69" s="3"/>
      <c r="S69" s="44"/>
      <c r="T69" s="45">
        <f>Assumptions!$B$6</f>
        <v>200</v>
      </c>
      <c r="U69" s="44"/>
      <c r="V69" s="45"/>
      <c r="W69" s="44"/>
      <c r="X69" s="45"/>
      <c r="Y69" s="88"/>
      <c r="Z69" s="81"/>
      <c r="AA69" s="44">
        <f>Assumptions!$B$6</f>
        <v>200</v>
      </c>
      <c r="AB69" s="45"/>
      <c r="AC69" s="44"/>
      <c r="AD69" s="45"/>
      <c r="AE69" s="44"/>
      <c r="AF69" s="45"/>
      <c r="AG69" s="44"/>
      <c r="AH69" s="45"/>
    </row>
    <row r="70" spans="1:34">
      <c r="A70" s="7">
        <f t="shared" si="54"/>
        <v>10.299999999999999</v>
      </c>
      <c r="B70" s="71" t="s">
        <v>96</v>
      </c>
      <c r="C70" s="83"/>
      <c r="D70" s="44"/>
      <c r="E70" s="45"/>
      <c r="F70" s="3"/>
      <c r="G70" s="41"/>
      <c r="H70" s="44"/>
      <c r="I70" s="45"/>
      <c r="J70" s="3"/>
      <c r="K70" s="41"/>
      <c r="L70" s="44"/>
      <c r="M70" s="45"/>
      <c r="N70" s="3"/>
      <c r="O70" s="41"/>
      <c r="P70" s="44"/>
      <c r="Q70" s="45"/>
      <c r="R70" s="3"/>
      <c r="S70" s="44">
        <f>T72+T68+Assumptions!$B$5</f>
        <v>154</v>
      </c>
      <c r="T70" s="45"/>
      <c r="U70" s="44"/>
      <c r="V70" s="45"/>
      <c r="W70" s="44"/>
      <c r="X70" s="45"/>
      <c r="Y70" s="88"/>
      <c r="Z70" s="81"/>
      <c r="AA70" s="44"/>
      <c r="AB70" s="45">
        <f>S70</f>
        <v>154</v>
      </c>
      <c r="AC70" s="44"/>
      <c r="AD70" s="45"/>
      <c r="AE70" s="44"/>
      <c r="AF70" s="45"/>
      <c r="AG70" s="44"/>
      <c r="AH70" s="45"/>
    </row>
    <row r="71" spans="1:34">
      <c r="A71" s="7">
        <f t="shared" si="54"/>
        <v>10.399999999999999</v>
      </c>
      <c r="B71" s="71" t="s">
        <v>97</v>
      </c>
      <c r="C71" s="83"/>
      <c r="D71" s="44"/>
      <c r="E71" s="45"/>
      <c r="F71" s="3"/>
      <c r="G71" s="41"/>
      <c r="H71" s="44"/>
      <c r="I71" s="45"/>
      <c r="J71" s="3"/>
      <c r="K71" s="41"/>
      <c r="L71" s="44"/>
      <c r="M71" s="45"/>
      <c r="N71" s="3"/>
      <c r="O71" s="41"/>
      <c r="P71" s="44"/>
      <c r="Q71" s="45"/>
      <c r="R71" s="3"/>
      <c r="S71" s="44">
        <f>T69+T73</f>
        <v>210</v>
      </c>
      <c r="T71" s="45"/>
      <c r="U71" s="44"/>
      <c r="V71" s="45"/>
      <c r="W71" s="44"/>
      <c r="X71" s="45"/>
      <c r="Y71" s="88"/>
      <c r="Z71" s="81"/>
      <c r="AA71" s="44"/>
      <c r="AB71" s="45">
        <f>S71</f>
        <v>210</v>
      </c>
      <c r="AC71" s="44"/>
      <c r="AD71" s="45"/>
      <c r="AE71" s="44"/>
      <c r="AF71" s="45"/>
      <c r="AG71" s="44"/>
      <c r="AH71" s="45"/>
    </row>
    <row r="72" spans="1:34">
      <c r="A72" s="7">
        <f t="shared" si="54"/>
        <v>10.499999999999998</v>
      </c>
      <c r="B72" s="71" t="s">
        <v>104</v>
      </c>
      <c r="C72" s="83"/>
      <c r="D72" s="44"/>
      <c r="E72" s="45"/>
      <c r="F72" s="3"/>
      <c r="G72" s="41"/>
      <c r="H72" s="44"/>
      <c r="I72" s="45"/>
      <c r="J72" s="3"/>
      <c r="K72" s="41"/>
      <c r="L72" s="44"/>
      <c r="M72" s="45"/>
      <c r="N72" s="3"/>
      <c r="O72" s="41"/>
      <c r="P72" s="44"/>
      <c r="Q72" s="45"/>
      <c r="R72" s="3"/>
      <c r="S72" s="44"/>
      <c r="T72" s="45">
        <f>Assumptions!$B$10</f>
        <v>2</v>
      </c>
      <c r="U72" s="44"/>
      <c r="V72" s="45"/>
      <c r="W72" s="44"/>
      <c r="X72" s="45"/>
      <c r="Y72" s="88">
        <f>Assumptions!$B$10</f>
        <v>2</v>
      </c>
      <c r="Z72" s="81"/>
      <c r="AA72" s="44"/>
      <c r="AB72" s="45"/>
      <c r="AC72" s="44"/>
      <c r="AD72" s="45"/>
      <c r="AE72" s="44"/>
      <c r="AF72" s="45">
        <f>Assumptions!$B$10</f>
        <v>2</v>
      </c>
      <c r="AG72" s="44">
        <f>Assumptions!$B$10</f>
        <v>2</v>
      </c>
      <c r="AH72" s="45"/>
    </row>
    <row r="73" spans="1:34">
      <c r="A73" s="7">
        <f t="shared" si="54"/>
        <v>10.599999999999998</v>
      </c>
      <c r="B73" s="71" t="s">
        <v>107</v>
      </c>
      <c r="C73" s="83"/>
      <c r="D73" s="44"/>
      <c r="E73" s="45"/>
      <c r="F73" s="3"/>
      <c r="G73" s="41"/>
      <c r="H73" s="44"/>
      <c r="I73" s="45"/>
      <c r="J73" s="3"/>
      <c r="K73" s="41"/>
      <c r="L73" s="44"/>
      <c r="M73" s="45"/>
      <c r="N73" s="3"/>
      <c r="O73" s="41"/>
      <c r="P73" s="44"/>
      <c r="Q73" s="45"/>
      <c r="R73" s="3"/>
      <c r="S73" s="44"/>
      <c r="T73" s="45">
        <f>Assumptions!$B$11</f>
        <v>10</v>
      </c>
      <c r="U73" s="44"/>
      <c r="V73" s="45"/>
      <c r="W73" s="44">
        <f>Assumptions!$B$11</f>
        <v>10</v>
      </c>
      <c r="X73" s="45"/>
      <c r="Y73" s="88"/>
      <c r="Z73" s="81"/>
      <c r="AA73" s="44"/>
      <c r="AB73" s="45"/>
      <c r="AC73" s="44"/>
      <c r="AD73" s="45"/>
      <c r="AE73" s="44"/>
      <c r="AF73" s="45">
        <f>Assumptions!$B$11</f>
        <v>10</v>
      </c>
      <c r="AG73" s="44">
        <f>Assumptions!$B$11</f>
        <v>10</v>
      </c>
      <c r="AH73" s="45"/>
    </row>
    <row r="74" spans="1:34">
      <c r="A74" s="7">
        <f>A67+1</f>
        <v>11</v>
      </c>
      <c r="B74" s="66" t="s">
        <v>111</v>
      </c>
      <c r="C74" s="84" t="s">
        <v>90</v>
      </c>
      <c r="D74" s="44"/>
      <c r="E74" s="45">
        <f>Assumptions!$B$12</f>
        <v>10</v>
      </c>
      <c r="F74" s="3"/>
      <c r="G74" s="41"/>
      <c r="H74" s="44"/>
      <c r="I74" s="45"/>
      <c r="J74" s="3"/>
      <c r="K74" s="41"/>
      <c r="L74" s="44"/>
      <c r="M74" s="45"/>
      <c r="N74" s="3"/>
      <c r="O74" s="41"/>
      <c r="P74" s="44">
        <f>Assumptions!$B$12</f>
        <v>10</v>
      </c>
      <c r="Q74" s="45"/>
      <c r="R74" s="3"/>
      <c r="S74" s="44"/>
      <c r="T74" s="45"/>
      <c r="U74" s="44"/>
      <c r="V74" s="45"/>
      <c r="W74" s="44"/>
      <c r="X74" s="45"/>
      <c r="Y74" s="88"/>
      <c r="Z74" s="81"/>
      <c r="AA74" s="44"/>
      <c r="AB74" s="45"/>
      <c r="AC74" s="44"/>
      <c r="AD74" s="45"/>
      <c r="AE74" s="44"/>
      <c r="AF74" s="45"/>
      <c r="AG74" s="44"/>
      <c r="AH74" s="45"/>
    </row>
    <row r="75" spans="1:34">
      <c r="A75" s="7">
        <f>A74+1</f>
        <v>12</v>
      </c>
      <c r="B75" s="21" t="str">
        <f>B23</f>
        <v>Market Participants including LDCs and other program participants remit payment to IESO</v>
      </c>
      <c r="C75" s="83">
        <v>12</v>
      </c>
      <c r="D75" s="44"/>
      <c r="E75" s="45"/>
      <c r="F75" s="3"/>
      <c r="G75" s="41"/>
      <c r="H75" s="44"/>
      <c r="I75" s="45"/>
      <c r="J75" s="3"/>
      <c r="K75" s="41"/>
      <c r="L75" s="44"/>
      <c r="M75" s="45"/>
      <c r="N75" s="3"/>
      <c r="O75" s="41"/>
      <c r="P75" s="44"/>
      <c r="Q75" s="45"/>
      <c r="R75" s="3"/>
      <c r="S75" s="44">
        <f>Assumptions!$B$7</f>
        <v>1250</v>
      </c>
      <c r="T75" s="45"/>
      <c r="U75" s="44"/>
      <c r="V75" s="45">
        <f>Assumptions!$B$7</f>
        <v>1250</v>
      </c>
      <c r="W75" s="44"/>
      <c r="X75" s="45"/>
      <c r="Y75" s="88"/>
      <c r="Z75" s="81"/>
      <c r="AA75" s="44"/>
      <c r="AB75" s="45"/>
      <c r="AC75" s="44"/>
      <c r="AD75" s="45"/>
      <c r="AE75" s="44"/>
      <c r="AF75" s="45"/>
      <c r="AG75" s="44"/>
      <c r="AH75" s="45"/>
    </row>
    <row r="76" spans="1:34" ht="30">
      <c r="A76" s="7">
        <f t="shared" ref="A76:A78" si="55">A75+1</f>
        <v>13</v>
      </c>
      <c r="B76" s="21" t="str">
        <f>B27</f>
        <v>IESO remits payment to Market Participants and other program participants , using funds from collections and bank facility (if required)</v>
      </c>
      <c r="C76" s="83">
        <v>14</v>
      </c>
      <c r="D76" s="44"/>
      <c r="E76" s="45"/>
      <c r="F76" s="3"/>
      <c r="G76" s="41"/>
      <c r="H76" s="44"/>
      <c r="I76" s="45"/>
      <c r="J76" s="3"/>
      <c r="K76" s="41"/>
      <c r="L76" s="44"/>
      <c r="M76" s="45"/>
      <c r="N76" s="3"/>
      <c r="O76" s="41"/>
      <c r="P76" s="44"/>
      <c r="Q76" s="45"/>
      <c r="R76" s="3"/>
      <c r="S76" s="44"/>
      <c r="T76" s="45">
        <f>Assumptions!$B$7</f>
        <v>1250</v>
      </c>
      <c r="U76" s="44"/>
      <c r="V76" s="45"/>
      <c r="W76" s="44"/>
      <c r="X76" s="45"/>
      <c r="Y76" s="88"/>
      <c r="Z76" s="81"/>
      <c r="AA76" s="44"/>
      <c r="AB76" s="45"/>
      <c r="AC76" s="44"/>
      <c r="AD76" s="45"/>
      <c r="AE76" s="44"/>
      <c r="AF76" s="45"/>
      <c r="AG76" s="44">
        <f>Assumptions!$B$7</f>
        <v>1250</v>
      </c>
      <c r="AH76" s="45"/>
    </row>
    <row r="77" spans="1:34" ht="30">
      <c r="A77" s="7">
        <f t="shared" si="55"/>
        <v>14</v>
      </c>
      <c r="B77" s="21" t="str">
        <f>B13</f>
        <v>IESO remits payment to Market Participants under IESO contracts (capacity and conservation), using funds from GA collections and bank facility (if required)</v>
      </c>
      <c r="C77" s="83" t="s">
        <v>11</v>
      </c>
      <c r="D77" s="44"/>
      <c r="E77" s="45"/>
      <c r="F77" s="3"/>
      <c r="G77" s="41"/>
      <c r="H77" s="44"/>
      <c r="I77" s="45"/>
      <c r="J77" s="3"/>
      <c r="K77" s="41"/>
      <c r="L77" s="44"/>
      <c r="M77" s="45"/>
      <c r="N77" s="3"/>
      <c r="O77" s="41"/>
      <c r="P77" s="44"/>
      <c r="Q77" s="45"/>
      <c r="R77" s="3"/>
      <c r="S77" s="44"/>
      <c r="T77" s="45">
        <f>Assumptions!$B$9</f>
        <v>250</v>
      </c>
      <c r="U77" s="44"/>
      <c r="V77" s="45"/>
      <c r="W77" s="44"/>
      <c r="X77" s="45"/>
      <c r="Y77" s="88"/>
      <c r="Z77" s="81"/>
      <c r="AA77" s="44"/>
      <c r="AB77" s="45"/>
      <c r="AC77" s="44"/>
      <c r="AD77" s="45"/>
      <c r="AE77" s="44"/>
      <c r="AF77" s="45"/>
      <c r="AG77" s="44">
        <f>Assumptions!$B$9</f>
        <v>250</v>
      </c>
      <c r="AH77" s="45"/>
    </row>
    <row r="78" spans="1:34">
      <c r="A78" s="7">
        <f t="shared" si="55"/>
        <v>15</v>
      </c>
      <c r="B78" s="66" t="s">
        <v>113</v>
      </c>
      <c r="C78" s="83" t="s">
        <v>11</v>
      </c>
      <c r="D78" s="44"/>
      <c r="E78" s="45"/>
      <c r="F78" s="3"/>
      <c r="G78" s="41"/>
      <c r="H78" s="44"/>
      <c r="I78" s="45"/>
      <c r="J78" s="3"/>
      <c r="K78" s="41"/>
      <c r="L78" s="44"/>
      <c r="M78" s="45"/>
      <c r="N78" s="3"/>
      <c r="O78" s="41"/>
      <c r="P78" s="44"/>
      <c r="Q78" s="45"/>
      <c r="R78" s="3"/>
      <c r="S78" s="44"/>
      <c r="T78" s="45"/>
      <c r="U78" s="44"/>
      <c r="V78" s="45"/>
      <c r="W78" s="44"/>
      <c r="X78" s="45"/>
      <c r="Y78" s="88"/>
      <c r="Z78" s="81"/>
      <c r="AA78" s="44"/>
      <c r="AB78" s="45"/>
      <c r="AC78" s="44"/>
      <c r="AD78" s="45"/>
      <c r="AE78" s="44"/>
      <c r="AF78" s="45"/>
      <c r="AG78" s="44"/>
      <c r="AH78" s="45"/>
    </row>
    <row r="79" spans="1:34">
      <c r="A79" s="7">
        <f>A78+0.1</f>
        <v>15.1</v>
      </c>
      <c r="B79" s="71" t="s">
        <v>114</v>
      </c>
      <c r="C79" s="83"/>
      <c r="D79" s="44">
        <f>H86</f>
        <v>410</v>
      </c>
      <c r="E79" s="45"/>
      <c r="F79" s="3"/>
      <c r="G79" s="41"/>
      <c r="H79" s="44"/>
      <c r="I79" s="45"/>
      <c r="J79" s="3"/>
      <c r="K79" s="41"/>
      <c r="L79" s="44"/>
      <c r="M79" s="45">
        <f>D79</f>
        <v>410</v>
      </c>
      <c r="N79" s="3"/>
      <c r="O79" s="41"/>
      <c r="P79" s="44"/>
      <c r="Q79" s="45"/>
      <c r="R79" s="3"/>
      <c r="S79" s="44"/>
      <c r="T79" s="45"/>
      <c r="U79" s="44"/>
      <c r="V79" s="45"/>
      <c r="W79" s="44"/>
      <c r="X79" s="45"/>
      <c r="Y79" s="88"/>
      <c r="Z79" s="81"/>
      <c r="AA79" s="44"/>
      <c r="AB79" s="45"/>
      <c r="AC79" s="44"/>
      <c r="AD79" s="45"/>
      <c r="AE79" s="44"/>
      <c r="AF79" s="45"/>
      <c r="AG79" s="44"/>
      <c r="AH79" s="45"/>
    </row>
    <row r="80" spans="1:34">
      <c r="A80" s="7">
        <f t="shared" ref="A80:A81" si="56">A79+0.1</f>
        <v>15.2</v>
      </c>
      <c r="B80" s="71" t="s">
        <v>89</v>
      </c>
      <c r="C80" s="83"/>
      <c r="D80" s="44"/>
      <c r="E80" s="45">
        <f>Assumptions!$B$15</f>
        <v>1</v>
      </c>
      <c r="F80" s="3"/>
      <c r="G80" s="41"/>
      <c r="H80" s="44"/>
      <c r="I80" s="45"/>
      <c r="J80" s="3"/>
      <c r="K80" s="41"/>
      <c r="L80" s="44"/>
      <c r="M80" s="45"/>
      <c r="N80" s="3"/>
      <c r="O80" s="41"/>
      <c r="P80" s="44">
        <f>Assumptions!$B$15</f>
        <v>1</v>
      </c>
      <c r="Q80" s="45"/>
      <c r="R80" s="3"/>
      <c r="S80" s="44"/>
      <c r="T80" s="45"/>
      <c r="U80" s="44"/>
      <c r="V80" s="45"/>
      <c r="W80" s="44"/>
      <c r="X80" s="45"/>
      <c r="Y80" s="88"/>
      <c r="Z80" s="81"/>
      <c r="AA80" s="44"/>
      <c r="AB80" s="45"/>
      <c r="AC80" s="44"/>
      <c r="AD80" s="45"/>
      <c r="AE80" s="44"/>
      <c r="AF80" s="45"/>
      <c r="AG80" s="44"/>
      <c r="AH80" s="45"/>
    </row>
    <row r="81" spans="1:34">
      <c r="A81" s="7">
        <f t="shared" si="56"/>
        <v>15.299999999999999</v>
      </c>
      <c r="B81" s="71" t="s">
        <v>88</v>
      </c>
      <c r="C81" s="83"/>
      <c r="D81" s="44"/>
      <c r="E81" s="45">
        <f>K85-E80</f>
        <v>399</v>
      </c>
      <c r="F81" s="3"/>
      <c r="G81" s="41"/>
      <c r="H81" s="44"/>
      <c r="I81" s="45"/>
      <c r="J81" s="3">
        <f>E81</f>
        <v>399</v>
      </c>
      <c r="K81" s="41"/>
      <c r="L81" s="44"/>
      <c r="M81" s="45"/>
      <c r="N81" s="3"/>
      <c r="O81" s="41"/>
      <c r="P81" s="44"/>
      <c r="Q81" s="45"/>
      <c r="R81" s="3"/>
      <c r="S81" s="44"/>
      <c r="T81" s="45"/>
      <c r="U81" s="44"/>
      <c r="V81" s="45"/>
      <c r="W81" s="44"/>
      <c r="X81" s="45"/>
      <c r="Y81" s="88"/>
      <c r="Z81" s="81"/>
      <c r="AA81" s="44"/>
      <c r="AB81" s="45"/>
      <c r="AC81" s="44"/>
      <c r="AD81" s="45"/>
      <c r="AE81" s="44"/>
      <c r="AF81" s="45"/>
      <c r="AG81" s="44"/>
      <c r="AH81" s="45"/>
    </row>
    <row r="82" spans="1:34" ht="30">
      <c r="A82" s="7">
        <f>A78+1</f>
        <v>16</v>
      </c>
      <c r="B82" s="66" t="s">
        <v>123</v>
      </c>
      <c r="C82" s="83" t="s">
        <v>91</v>
      </c>
      <c r="D82" s="44"/>
      <c r="E82" s="45"/>
      <c r="F82" s="3">
        <f>Assumptions!$B$15</f>
        <v>1</v>
      </c>
      <c r="G82" s="41"/>
      <c r="H82" s="44"/>
      <c r="I82" s="45"/>
      <c r="J82" s="3"/>
      <c r="K82" s="41"/>
      <c r="L82" s="44"/>
      <c r="M82" s="45"/>
      <c r="N82" s="3"/>
      <c r="O82" s="41">
        <f>Assumptions!$B$15</f>
        <v>1</v>
      </c>
      <c r="P82" s="44"/>
      <c r="Q82" s="45"/>
      <c r="R82" s="3"/>
      <c r="S82" s="44"/>
      <c r="T82" s="45"/>
      <c r="U82" s="44"/>
      <c r="V82" s="45"/>
      <c r="W82" s="44">
        <f>Assumptions!$B$15</f>
        <v>1</v>
      </c>
      <c r="X82" s="45"/>
      <c r="Y82" s="88"/>
      <c r="Z82" s="81"/>
      <c r="AA82" s="44"/>
      <c r="AB82" s="45"/>
      <c r="AC82" s="44"/>
      <c r="AD82" s="45">
        <f>Assumptions!$B$15</f>
        <v>1</v>
      </c>
      <c r="AE82" s="44"/>
      <c r="AF82" s="45">
        <f>Assumptions!$B$15</f>
        <v>1</v>
      </c>
      <c r="AG82" s="44">
        <f>Assumptions!$B$15</f>
        <v>1</v>
      </c>
      <c r="AH82" s="45"/>
    </row>
    <row r="83" spans="1:34">
      <c r="A83" s="7"/>
      <c r="D83" s="46"/>
      <c r="E83" s="47"/>
      <c r="F83" s="33"/>
      <c r="G83" s="42"/>
      <c r="H83" s="46"/>
      <c r="I83" s="47"/>
      <c r="J83" s="33"/>
      <c r="K83" s="42"/>
      <c r="L83" s="46"/>
      <c r="M83" s="47"/>
      <c r="N83" s="33"/>
      <c r="O83" s="42"/>
      <c r="P83" s="46"/>
      <c r="Q83" s="47"/>
      <c r="R83" s="3"/>
      <c r="S83" s="46"/>
      <c r="T83" s="47"/>
      <c r="U83" s="46"/>
      <c r="V83" s="47"/>
      <c r="W83" s="46"/>
      <c r="X83" s="47"/>
      <c r="Y83" s="91"/>
      <c r="Z83" s="42"/>
      <c r="AA83" s="46"/>
      <c r="AB83" s="47"/>
      <c r="AC83" s="46"/>
      <c r="AD83" s="47"/>
      <c r="AE83" s="46"/>
      <c r="AF83" s="47"/>
      <c r="AG83" s="46"/>
      <c r="AH83" s="47"/>
    </row>
    <row r="84" spans="1:34">
      <c r="A84" s="7"/>
      <c r="B84" s="95" t="s">
        <v>84</v>
      </c>
      <c r="C84" s="82"/>
      <c r="D84" s="46">
        <f t="shared" ref="D84:Q84" si="57">SUM(D56:D83)</f>
        <v>620</v>
      </c>
      <c r="E84" s="47">
        <f t="shared" si="57"/>
        <v>620</v>
      </c>
      <c r="F84" s="33">
        <f t="shared" si="57"/>
        <v>11</v>
      </c>
      <c r="G84" s="42">
        <f t="shared" si="57"/>
        <v>10</v>
      </c>
      <c r="H84" s="46">
        <f t="shared" si="57"/>
        <v>210</v>
      </c>
      <c r="I84" s="47">
        <f t="shared" si="57"/>
        <v>0</v>
      </c>
      <c r="J84" s="33">
        <f t="shared" si="57"/>
        <v>399</v>
      </c>
      <c r="K84" s="42">
        <f t="shared" si="57"/>
        <v>200</v>
      </c>
      <c r="L84" s="46">
        <f t="shared" si="57"/>
        <v>0</v>
      </c>
      <c r="M84" s="47">
        <f t="shared" si="57"/>
        <v>410</v>
      </c>
      <c r="N84" s="33">
        <f t="shared" si="57"/>
        <v>0</v>
      </c>
      <c r="O84" s="42">
        <f t="shared" si="57"/>
        <v>11</v>
      </c>
      <c r="P84" s="46">
        <f t="shared" si="57"/>
        <v>11</v>
      </c>
      <c r="Q84" s="47">
        <f t="shared" si="57"/>
        <v>0</v>
      </c>
      <c r="R84" s="3"/>
      <c r="S84" s="44">
        <f>SUM(S56:S83)</f>
        <v>1824</v>
      </c>
      <c r="T84" s="45">
        <f t="shared" ref="T84:AH84" si="58">SUM(T56:T83)</f>
        <v>1824</v>
      </c>
      <c r="U84" s="44">
        <f t="shared" si="58"/>
        <v>1250</v>
      </c>
      <c r="V84" s="45">
        <f t="shared" si="58"/>
        <v>1250</v>
      </c>
      <c r="W84" s="44">
        <f t="shared" si="58"/>
        <v>221</v>
      </c>
      <c r="X84" s="45">
        <f t="shared" si="58"/>
        <v>210</v>
      </c>
      <c r="Y84" s="92">
        <f t="shared" ref="Y84" si="59">SUM(Y56:Y83)</f>
        <v>52</v>
      </c>
      <c r="Z84" s="45">
        <f t="shared" ref="Z84" si="60">SUM(Z56:Z83)</f>
        <v>0</v>
      </c>
      <c r="AA84" s="44">
        <f t="shared" si="58"/>
        <v>302</v>
      </c>
      <c r="AB84" s="45">
        <f t="shared" si="58"/>
        <v>364</v>
      </c>
      <c r="AC84" s="44">
        <f t="shared" si="58"/>
        <v>10</v>
      </c>
      <c r="AD84" s="45">
        <f t="shared" si="58"/>
        <v>11</v>
      </c>
      <c r="AE84" s="44">
        <f t="shared" si="58"/>
        <v>0</v>
      </c>
      <c r="AF84" s="45">
        <f t="shared" si="58"/>
        <v>1523</v>
      </c>
      <c r="AG84" s="44">
        <f t="shared" si="58"/>
        <v>1523</v>
      </c>
      <c r="AH84" s="45">
        <f t="shared" si="58"/>
        <v>0</v>
      </c>
    </row>
    <row r="85" spans="1:34">
      <c r="A85" s="7"/>
      <c r="B85" s="95" t="s">
        <v>83</v>
      </c>
      <c r="C85" s="82"/>
      <c r="D85" s="53">
        <f>D84+D52</f>
        <v>820</v>
      </c>
      <c r="E85" s="54">
        <f>E84+E52</f>
        <v>820</v>
      </c>
      <c r="F85" s="53">
        <f>F84+F52</f>
        <v>11</v>
      </c>
      <c r="G85" s="54">
        <f>G84+G52</f>
        <v>10</v>
      </c>
      <c r="H85" s="53">
        <f>H84+H52</f>
        <v>410</v>
      </c>
      <c r="I85" s="54">
        <f>I84+I52</f>
        <v>0</v>
      </c>
      <c r="J85" s="53">
        <f>J84+J52</f>
        <v>399</v>
      </c>
      <c r="K85" s="54">
        <f>K84+K52</f>
        <v>400</v>
      </c>
      <c r="L85" s="53">
        <f>L84+L52</f>
        <v>0</v>
      </c>
      <c r="M85" s="54">
        <f>M84+M52</f>
        <v>410</v>
      </c>
      <c r="N85" s="53">
        <f>N84+N52</f>
        <v>0</v>
      </c>
      <c r="O85" s="54">
        <f>O84+O52</f>
        <v>11</v>
      </c>
      <c r="P85" s="53">
        <f>P84+P52</f>
        <v>11</v>
      </c>
      <c r="Q85" s="54">
        <f>Q84+Q52</f>
        <v>0</v>
      </c>
      <c r="R85" s="3"/>
      <c r="S85" s="53">
        <f>S84+S52</f>
        <v>5086</v>
      </c>
      <c r="T85" s="54">
        <f>T84+T52</f>
        <v>5086</v>
      </c>
      <c r="U85" s="53">
        <f>U84+U52</f>
        <v>3750</v>
      </c>
      <c r="V85" s="54">
        <f>V84+V52</f>
        <v>3750</v>
      </c>
      <c r="W85" s="53">
        <f>W84+W52</f>
        <v>631</v>
      </c>
      <c r="X85" s="54">
        <f>X84+X52</f>
        <v>410</v>
      </c>
      <c r="Y85" s="93">
        <f>Y84+Y52</f>
        <v>154</v>
      </c>
      <c r="Z85" s="54">
        <f>Z84+Z52</f>
        <v>0</v>
      </c>
      <c r="AA85" s="53">
        <f>AA84+AA52</f>
        <v>552</v>
      </c>
      <c r="AB85" s="54">
        <f>AB84+AB52</f>
        <v>926</v>
      </c>
      <c r="AC85" s="53">
        <f>AC84+AC52</f>
        <v>10</v>
      </c>
      <c r="AD85" s="54">
        <f>AD84+AD52</f>
        <v>11</v>
      </c>
      <c r="AE85" s="53">
        <f>AE84+AE52</f>
        <v>0</v>
      </c>
      <c r="AF85" s="54">
        <f>AF84+AF52</f>
        <v>4535</v>
      </c>
      <c r="AG85" s="53">
        <f>AG84+AG52</f>
        <v>4535</v>
      </c>
      <c r="AH85" s="54">
        <f>AH84+AH52</f>
        <v>0</v>
      </c>
    </row>
    <row r="86" spans="1:34">
      <c r="A86" s="7"/>
      <c r="B86" s="95" t="s">
        <v>87</v>
      </c>
      <c r="C86" s="82"/>
      <c r="D86" s="53">
        <f>IF(D85&gt;E85,D85-E85,0)</f>
        <v>0</v>
      </c>
      <c r="E86" s="54">
        <f>IF(E85&gt;D85,E85-D85,0)</f>
        <v>0</v>
      </c>
      <c r="F86" s="53">
        <f t="shared" ref="F86" si="61">IF(F85&gt;G85,F85-G85,0)</f>
        <v>1</v>
      </c>
      <c r="G86" s="54">
        <f t="shared" ref="G86" si="62">IF(G85&gt;F85,G85-F85,0)</f>
        <v>0</v>
      </c>
      <c r="H86" s="53">
        <f t="shared" ref="H86" si="63">IF(H85&gt;I85,H85-I85,0)</f>
        <v>410</v>
      </c>
      <c r="I86" s="54">
        <f t="shared" ref="I86" si="64">IF(I85&gt;H85,I85-H85,0)</f>
        <v>0</v>
      </c>
      <c r="J86" s="53">
        <f t="shared" ref="J86" si="65">IF(J85&gt;K85,J85-K85,0)</f>
        <v>0</v>
      </c>
      <c r="K86" s="54">
        <f t="shared" ref="K86" si="66">IF(K85&gt;J85,K85-J85,0)</f>
        <v>1</v>
      </c>
      <c r="L86" s="53">
        <f t="shared" ref="L86" si="67">IF(L85&gt;M85,L85-M85,0)</f>
        <v>0</v>
      </c>
      <c r="M86" s="54">
        <f t="shared" ref="M86" si="68">IF(M85&gt;L85,M85-L85,0)</f>
        <v>410</v>
      </c>
      <c r="N86" s="53">
        <f t="shared" ref="N86" si="69">IF(N85&gt;O85,N85-O85,0)</f>
        <v>0</v>
      </c>
      <c r="O86" s="54">
        <f t="shared" ref="O86" si="70">IF(O85&gt;N85,O85-N85,0)</f>
        <v>11</v>
      </c>
      <c r="P86" s="53">
        <f t="shared" ref="P86" si="71">IF(P85&gt;Q85,P85-Q85,0)</f>
        <v>11</v>
      </c>
      <c r="Q86" s="54">
        <f t="shared" ref="Q86" si="72">IF(Q85&gt;P85,Q85-P85,0)</f>
        <v>0</v>
      </c>
      <c r="R86" s="3"/>
      <c r="S86" s="53">
        <f>IF(S85&gt;T85,S85-T85,0)</f>
        <v>0</v>
      </c>
      <c r="T86" s="54">
        <f>IF(T85&gt;S85,T85-S85,0)</f>
        <v>0</v>
      </c>
      <c r="U86" s="53">
        <f t="shared" ref="U86" si="73">IF(U85&gt;V85,U85-V85,0)</f>
        <v>0</v>
      </c>
      <c r="V86" s="54">
        <f t="shared" ref="V86" si="74">IF(V85&gt;U85,V85-U85,0)</f>
        <v>0</v>
      </c>
      <c r="W86" s="53">
        <f t="shared" ref="W86" si="75">IF(W85&gt;X85,W85-X85,0)</f>
        <v>221</v>
      </c>
      <c r="X86" s="54">
        <f t="shared" ref="X86" si="76">IF(X85&gt;W85,X85-W85,0)</f>
        <v>0</v>
      </c>
      <c r="Y86" s="93">
        <f t="shared" ref="Y86" si="77">IF(Y85&gt;Z85,Y85-Z85,0)</f>
        <v>154</v>
      </c>
      <c r="Z86" s="54">
        <f t="shared" ref="Z86" si="78">IF(Z85&gt;Y85,Z85-Y85,0)</f>
        <v>0</v>
      </c>
      <c r="AA86" s="53">
        <f t="shared" ref="AA86" si="79">IF(AA85&gt;AB85,AA85-AB85,0)</f>
        <v>0</v>
      </c>
      <c r="AB86" s="54">
        <f t="shared" ref="AB86" si="80">IF(AB85&gt;AA85,AB85-AA85,0)</f>
        <v>374</v>
      </c>
      <c r="AC86" s="53">
        <f t="shared" ref="AC86" si="81">IF(AC85&gt;AD85,AC85-AD85,0)</f>
        <v>0</v>
      </c>
      <c r="AD86" s="54">
        <f t="shared" ref="AD86" si="82">IF(AD85&gt;AC85,AD85-AC85,0)</f>
        <v>1</v>
      </c>
      <c r="AE86" s="53">
        <f t="shared" ref="AE86" si="83">IF(AE85&gt;AF85,AE85-AF85,0)</f>
        <v>0</v>
      </c>
      <c r="AF86" s="54">
        <f t="shared" ref="AF86" si="84">IF(AF85&gt;AE85,AF85-AE85,0)</f>
        <v>4535</v>
      </c>
      <c r="AG86" s="53">
        <f t="shared" ref="AG86" si="85">IF(AG85&gt;AH85,AG85-AH85,0)</f>
        <v>4535</v>
      </c>
      <c r="AH86" s="54">
        <f t="shared" ref="AH86" si="86">IF(AH85&gt;AG85,AH85-AG85,0)</f>
        <v>0</v>
      </c>
    </row>
    <row r="87" spans="1:34">
      <c r="A87" s="7"/>
    </row>
    <row r="88" spans="1:34">
      <c r="A88" s="7"/>
    </row>
    <row r="89" spans="1:34">
      <c r="A89" s="7"/>
      <c r="B89" s="24"/>
    </row>
    <row r="90" spans="1:34">
      <c r="A90" s="7"/>
    </row>
  </sheetData>
  <pageMargins left="0.7" right="0.7" top="0.75" bottom="0.75" header="0.3" footer="0.3"/>
  <pageSetup scale="79" orientation="portrait" r:id="rId1"/>
  <colBreaks count="1" manualBreakCount="1">
    <brk id="3" max="1048575" man="1"/>
  </colBreaks>
  <legacyDrawing r:id="rId2"/>
</worksheet>
</file>

<file path=xl/worksheets/sheet2.xml><?xml version="1.0" encoding="utf-8"?>
<worksheet xmlns="http://schemas.openxmlformats.org/spreadsheetml/2006/main" xmlns:r="http://schemas.openxmlformats.org/officeDocument/2006/relationships">
  <dimension ref="A3:B15"/>
  <sheetViews>
    <sheetView workbookViewId="0">
      <selection activeCell="A17" sqref="A17"/>
    </sheetView>
  </sheetViews>
  <sheetFormatPr defaultRowHeight="15"/>
  <cols>
    <col min="1" max="1" width="58.7109375" bestFit="1" customWidth="1"/>
    <col min="2" max="2" width="18.7109375" customWidth="1"/>
  </cols>
  <sheetData>
    <row r="3" spans="1:2">
      <c r="B3" s="22" t="s">
        <v>122</v>
      </c>
    </row>
    <row r="4" spans="1:2">
      <c r="A4" t="s">
        <v>101</v>
      </c>
      <c r="B4" s="96">
        <v>1500</v>
      </c>
    </row>
    <row r="5" spans="1:2">
      <c r="A5" t="s">
        <v>98</v>
      </c>
      <c r="B5" s="96">
        <v>50</v>
      </c>
    </row>
    <row r="6" spans="1:2">
      <c r="A6" t="s">
        <v>99</v>
      </c>
      <c r="B6" s="97">
        <v>200</v>
      </c>
    </row>
    <row r="7" spans="1:2">
      <c r="A7" t="s">
        <v>102</v>
      </c>
      <c r="B7">
        <f>B4-B5-B6</f>
        <v>1250</v>
      </c>
    </row>
    <row r="9" spans="1:2">
      <c r="A9" t="s">
        <v>100</v>
      </c>
      <c r="B9" s="96">
        <v>250</v>
      </c>
    </row>
    <row r="10" spans="1:2">
      <c r="A10" t="s">
        <v>105</v>
      </c>
      <c r="B10" s="96">
        <v>2</v>
      </c>
    </row>
    <row r="11" spans="1:2">
      <c r="A11" t="s">
        <v>106</v>
      </c>
      <c r="B11" s="96">
        <v>10</v>
      </c>
    </row>
    <row r="12" spans="1:2">
      <c r="A12" t="s">
        <v>110</v>
      </c>
      <c r="B12" s="96">
        <v>10</v>
      </c>
    </row>
    <row r="14" spans="1:2">
      <c r="A14" t="s">
        <v>115</v>
      </c>
    </row>
    <row r="15" spans="1:2">
      <c r="A15" t="s">
        <v>116</v>
      </c>
      <c r="B15" s="96">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F62"/>
  <sheetViews>
    <sheetView view="pageBreakPreview" zoomScaleNormal="100" zoomScaleSheetLayoutView="100" workbookViewId="0">
      <selection activeCell="C1" sqref="C1"/>
    </sheetView>
  </sheetViews>
  <sheetFormatPr defaultRowHeight="15"/>
  <cols>
    <col min="1" max="1" width="5.42578125" style="7" customWidth="1"/>
    <col min="2" max="2" width="122.42578125" style="14" customWidth="1"/>
    <col min="3" max="3" width="43.140625" bestFit="1" customWidth="1"/>
    <col min="4" max="4" width="13" style="3" customWidth="1"/>
    <col min="5" max="5" width="23.5703125" style="26" customWidth="1"/>
    <col min="6" max="6" width="76.140625" hidden="1" customWidth="1"/>
  </cols>
  <sheetData>
    <row r="1" spans="1:6" ht="22.5">
      <c r="A1" s="9" t="s">
        <v>7</v>
      </c>
      <c r="C1" s="22" t="s">
        <v>44</v>
      </c>
    </row>
    <row r="2" spans="1:6">
      <c r="A2" s="10" t="s">
        <v>20</v>
      </c>
      <c r="C2" s="1" t="s">
        <v>19</v>
      </c>
      <c r="D2" s="4"/>
      <c r="E2" s="27"/>
    </row>
    <row r="4" spans="1:6" ht="30">
      <c r="A4" s="11"/>
      <c r="B4" s="16" t="s">
        <v>0</v>
      </c>
      <c r="C4" s="2" t="s">
        <v>1</v>
      </c>
      <c r="D4" s="5" t="s">
        <v>14</v>
      </c>
      <c r="E4" s="28" t="s">
        <v>54</v>
      </c>
      <c r="F4" s="2" t="s">
        <v>5</v>
      </c>
    </row>
    <row r="5" spans="1:6" ht="18.75">
      <c r="B5" s="17" t="s">
        <v>25</v>
      </c>
      <c r="C5" s="7"/>
    </row>
    <row r="6" spans="1:6" ht="45">
      <c r="A6" s="7">
        <v>1</v>
      </c>
      <c r="B6" s="14" t="s">
        <v>33</v>
      </c>
      <c r="C6" s="7" t="s">
        <v>35</v>
      </c>
      <c r="D6" s="3" t="s">
        <v>36</v>
      </c>
    </row>
    <row r="7" spans="1:6">
      <c r="A7" s="7">
        <v>2</v>
      </c>
      <c r="B7" s="14" t="s">
        <v>26</v>
      </c>
      <c r="C7" s="7" t="s">
        <v>30</v>
      </c>
      <c r="D7" s="6" t="s">
        <v>25</v>
      </c>
      <c r="E7" s="29"/>
    </row>
    <row r="8" spans="1:6" ht="30">
      <c r="A8" s="7">
        <v>3</v>
      </c>
      <c r="B8" s="14" t="s">
        <v>31</v>
      </c>
      <c r="C8" s="7" t="s">
        <v>2</v>
      </c>
      <c r="D8" s="6"/>
      <c r="E8" s="29"/>
    </row>
    <row r="9" spans="1:6">
      <c r="A9" s="7">
        <v>4</v>
      </c>
      <c r="B9" s="14" t="s">
        <v>28</v>
      </c>
      <c r="C9" s="7" t="s">
        <v>3</v>
      </c>
      <c r="D9" s="6"/>
      <c r="E9" s="29"/>
    </row>
    <row r="10" spans="1:6">
      <c r="A10" s="7">
        <v>5</v>
      </c>
      <c r="B10" s="15" t="s">
        <v>40</v>
      </c>
      <c r="C10" s="7" t="s">
        <v>39</v>
      </c>
      <c r="D10" s="6"/>
      <c r="E10" s="29"/>
    </row>
    <row r="11" spans="1:6" ht="30">
      <c r="A11" s="7">
        <v>6</v>
      </c>
      <c r="B11" s="21" t="s">
        <v>27</v>
      </c>
      <c r="C11" s="7" t="s">
        <v>4</v>
      </c>
      <c r="D11" s="6"/>
      <c r="E11" s="29"/>
    </row>
    <row r="12" spans="1:6" ht="30">
      <c r="A12" s="7">
        <v>7</v>
      </c>
      <c r="B12" s="14" t="s">
        <v>29</v>
      </c>
      <c r="C12" s="7" t="s">
        <v>11</v>
      </c>
      <c r="D12" s="6"/>
      <c r="E12" s="29"/>
      <c r="F12" t="s">
        <v>12</v>
      </c>
    </row>
    <row r="13" spans="1:6">
      <c r="C13" s="7"/>
      <c r="D13" s="6"/>
      <c r="E13" s="29"/>
    </row>
    <row r="14" spans="1:6" ht="18.75">
      <c r="B14" s="17" t="s">
        <v>8</v>
      </c>
      <c r="C14" s="7"/>
      <c r="D14" s="6"/>
      <c r="E14" s="29"/>
    </row>
    <row r="15" spans="1:6" ht="15.75">
      <c r="B15" s="18" t="s">
        <v>10</v>
      </c>
      <c r="C15" s="7"/>
      <c r="D15" s="6"/>
      <c r="E15" s="29"/>
    </row>
    <row r="16" spans="1:6" ht="45">
      <c r="A16" s="12">
        <v>1</v>
      </c>
      <c r="B16" s="14" t="s">
        <v>34</v>
      </c>
      <c r="C16" s="7" t="s">
        <v>24</v>
      </c>
      <c r="D16" s="6" t="s">
        <v>36</v>
      </c>
      <c r="E16" s="29"/>
    </row>
    <row r="17" spans="1:6">
      <c r="A17" s="7">
        <f>A16+1</f>
        <v>2</v>
      </c>
      <c r="B17" s="14" t="str">
        <f>$B$7</f>
        <v>Market Settlement informs Treasury of total  ±  RPP balance that will be going into Variance  Account</v>
      </c>
      <c r="C17" s="7" t="s">
        <v>30</v>
      </c>
      <c r="D17" s="6" t="str">
        <f>$D$7</f>
        <v xml:space="preserve"> </v>
      </c>
      <c r="E17" s="29"/>
    </row>
    <row r="18" spans="1:6" ht="18">
      <c r="A18" s="13">
        <f t="shared" ref="A18:A21" si="0">A17+1</f>
        <v>3</v>
      </c>
      <c r="B18" s="8" t="s">
        <v>46</v>
      </c>
      <c r="C18" s="7" t="s">
        <v>30</v>
      </c>
      <c r="D18" s="6" t="s">
        <v>15</v>
      </c>
      <c r="E18" s="30" t="s">
        <v>47</v>
      </c>
    </row>
    <row r="19" spans="1:6" ht="30">
      <c r="A19" s="13">
        <f t="shared" si="0"/>
        <v>4</v>
      </c>
      <c r="B19" s="8" t="s">
        <v>21</v>
      </c>
      <c r="C19" s="7" t="s">
        <v>2</v>
      </c>
      <c r="D19" s="6"/>
      <c r="E19" s="29"/>
    </row>
    <row r="20" spans="1:6" ht="30">
      <c r="A20" s="12">
        <f t="shared" si="0"/>
        <v>5</v>
      </c>
      <c r="B20" s="14" t="s">
        <v>32</v>
      </c>
      <c r="C20" s="7" t="s">
        <v>2</v>
      </c>
      <c r="D20" s="6"/>
      <c r="E20" s="29"/>
    </row>
    <row r="21" spans="1:6">
      <c r="A21" s="12">
        <f t="shared" si="0"/>
        <v>6</v>
      </c>
      <c r="B21" s="14" t="str">
        <f>+B9</f>
        <v>Market Participants including LDCs and other program participants remit payment to IESO</v>
      </c>
      <c r="C21" s="7" t="s">
        <v>3</v>
      </c>
      <c r="D21" s="6"/>
      <c r="E21" s="29"/>
    </row>
    <row r="22" spans="1:6">
      <c r="A22" s="12">
        <v>7</v>
      </c>
      <c r="B22" s="15" t="s">
        <v>40</v>
      </c>
      <c r="C22" s="7" t="s">
        <v>39</v>
      </c>
      <c r="D22" s="6"/>
      <c r="E22" s="29"/>
    </row>
    <row r="23" spans="1:6" ht="30">
      <c r="A23" s="12">
        <v>8</v>
      </c>
      <c r="B23" s="21" t="s">
        <v>27</v>
      </c>
      <c r="C23" s="7" t="s">
        <v>4</v>
      </c>
      <c r="D23" s="6"/>
      <c r="E23" s="29"/>
    </row>
    <row r="24" spans="1:6" ht="30">
      <c r="A24" s="12">
        <v>9</v>
      </c>
      <c r="B24" s="14" t="str">
        <f>+B12</f>
        <v>IESO remits payment to Market Participants under IESO contracts (capacity and conservation), using funds from GA collections and bank facility (if required)</v>
      </c>
      <c r="C24" s="7" t="str">
        <f>$C$12</f>
        <v>[within the month]</v>
      </c>
      <c r="D24" s="6"/>
      <c r="E24" s="29"/>
    </row>
    <row r="25" spans="1:6">
      <c r="C25" s="7"/>
      <c r="D25" s="6"/>
      <c r="E25" s="29"/>
    </row>
    <row r="26" spans="1:6" ht="15.75">
      <c r="B26" s="18" t="s">
        <v>85</v>
      </c>
      <c r="C26" s="7"/>
      <c r="D26" s="6"/>
      <c r="E26" s="29"/>
    </row>
    <row r="27" spans="1:6" ht="45">
      <c r="A27" s="7">
        <v>1</v>
      </c>
      <c r="B27" s="14" t="str">
        <f>$B$16</f>
        <v>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v>
      </c>
      <c r="C27" s="7" t="s">
        <v>24</v>
      </c>
      <c r="D27" s="6" t="s">
        <v>36</v>
      </c>
      <c r="E27" s="29"/>
    </row>
    <row r="28" spans="1:6">
      <c r="A28" s="7">
        <v>2</v>
      </c>
      <c r="B28" s="14" t="str">
        <f>$B$7</f>
        <v>Market Settlement informs Treasury of total  ±  RPP balance that will be going into Variance  Account</v>
      </c>
      <c r="C28" s="7" t="s">
        <v>30</v>
      </c>
      <c r="D28" s="6" t="str">
        <f>$D$7</f>
        <v xml:space="preserve"> </v>
      </c>
      <c r="E28" s="29"/>
    </row>
    <row r="29" spans="1:6" ht="18">
      <c r="A29" s="7">
        <v>3</v>
      </c>
      <c r="B29" s="15" t="s">
        <v>46</v>
      </c>
      <c r="C29" s="7" t="s">
        <v>30</v>
      </c>
      <c r="D29" s="6" t="s">
        <v>15</v>
      </c>
      <c r="E29" s="30" t="s">
        <v>48</v>
      </c>
    </row>
    <row r="30" spans="1:6" ht="30">
      <c r="A30" s="13">
        <v>4</v>
      </c>
      <c r="B30" s="25" t="s">
        <v>49</v>
      </c>
      <c r="C30" s="21" t="s">
        <v>50</v>
      </c>
      <c r="D30" s="6"/>
      <c r="E30" s="30" t="s">
        <v>51</v>
      </c>
    </row>
    <row r="31" spans="1:6" ht="30">
      <c r="A31" s="13">
        <f>A30+1</f>
        <v>5</v>
      </c>
      <c r="B31" s="25" t="s">
        <v>42</v>
      </c>
      <c r="C31" s="7" t="s">
        <v>2</v>
      </c>
      <c r="D31" s="6" t="s">
        <v>17</v>
      </c>
      <c r="E31" s="29"/>
      <c r="F31" t="s">
        <v>9</v>
      </c>
    </row>
    <row r="32" spans="1:6" ht="30">
      <c r="A32" s="7">
        <f t="shared" ref="A32:A37" si="1">A31+1</f>
        <v>6</v>
      </c>
      <c r="B32" s="21" t="str">
        <f>+B20</f>
        <v>IESO sends invoice to market participants based on HOEP*MWh + current month GA (Class A &amp; Class B) - Deferral ± LDC RPP variance submitted in portal (as applicable)</v>
      </c>
      <c r="C32" s="7" t="s">
        <v>2</v>
      </c>
      <c r="D32" s="6"/>
      <c r="E32" s="29"/>
    </row>
    <row r="33" spans="1:6" ht="30">
      <c r="A33" s="13">
        <f t="shared" si="1"/>
        <v>7</v>
      </c>
      <c r="B33" s="25" t="s">
        <v>82</v>
      </c>
      <c r="C33" s="7" t="s">
        <v>41</v>
      </c>
      <c r="D33" s="6" t="s">
        <v>18</v>
      </c>
      <c r="E33" s="30" t="s">
        <v>56</v>
      </c>
      <c r="F33" t="s">
        <v>6</v>
      </c>
    </row>
    <row r="34" spans="1:6" ht="30">
      <c r="A34" s="13">
        <f t="shared" si="1"/>
        <v>8</v>
      </c>
      <c r="B34" s="25" t="s">
        <v>78</v>
      </c>
      <c r="C34" s="7" t="s">
        <v>41</v>
      </c>
      <c r="D34" s="6"/>
      <c r="E34" s="29"/>
    </row>
    <row r="35" spans="1:6">
      <c r="A35" s="7">
        <f t="shared" si="1"/>
        <v>9</v>
      </c>
      <c r="B35" s="21" t="str">
        <f>+B21</f>
        <v>Market Participants including LDCs and other program participants remit payment to IESO</v>
      </c>
      <c r="C35" s="7" t="s">
        <v>3</v>
      </c>
      <c r="D35" s="6"/>
      <c r="E35" s="29"/>
    </row>
    <row r="36" spans="1:6" ht="30">
      <c r="A36" s="7">
        <f t="shared" si="1"/>
        <v>10</v>
      </c>
      <c r="B36" s="24" t="str">
        <f>+B23</f>
        <v>IESO remits payment to Market Participants and other program participants , using funds from collections and bank facility (if required)</v>
      </c>
      <c r="C36" s="7" t="s">
        <v>4</v>
      </c>
      <c r="D36" s="6"/>
      <c r="E36" s="29"/>
    </row>
    <row r="37" spans="1:6" ht="30">
      <c r="A37" s="7">
        <f t="shared" si="1"/>
        <v>11</v>
      </c>
      <c r="B37" s="21" t="str">
        <f>+B24</f>
        <v>IESO remits payment to Market Participants under IESO contracts (capacity and conservation), using funds from GA collections and bank facility (if required)</v>
      </c>
      <c r="C37" s="7" t="str">
        <f>$C$12</f>
        <v>[within the month]</v>
      </c>
      <c r="D37" s="6"/>
      <c r="E37" s="29"/>
    </row>
    <row r="38" spans="1:6">
      <c r="C38" s="7"/>
      <c r="D38" s="6"/>
      <c r="E38" s="29"/>
    </row>
    <row r="39" spans="1:6" ht="15.75">
      <c r="B39" s="23" t="s">
        <v>45</v>
      </c>
      <c r="C39" s="7" t="s">
        <v>25</v>
      </c>
      <c r="D39" s="6"/>
      <c r="E39" s="29"/>
    </row>
    <row r="40" spans="1:6">
      <c r="C40" s="7"/>
      <c r="D40" s="6"/>
      <c r="E40" s="29"/>
    </row>
    <row r="41" spans="1:6" ht="45">
      <c r="A41" s="7">
        <v>1</v>
      </c>
      <c r="B41" s="21" t="str">
        <f>$B$16</f>
        <v>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v>
      </c>
      <c r="C41" s="7" t="s">
        <v>24</v>
      </c>
      <c r="D41" s="6"/>
      <c r="E41" s="29"/>
    </row>
    <row r="42" spans="1:6">
      <c r="A42" s="7">
        <f>A41+1</f>
        <v>2</v>
      </c>
      <c r="B42" s="21" t="str">
        <f>$B$7</f>
        <v>Market Settlement informs Treasury of total  ±  RPP balance that will be going into Variance  Account</v>
      </c>
      <c r="C42" s="7" t="s">
        <v>30</v>
      </c>
      <c r="D42" s="6" t="str">
        <f>$D$7</f>
        <v xml:space="preserve"> </v>
      </c>
      <c r="E42" s="29"/>
    </row>
    <row r="43" spans="1:6" ht="18">
      <c r="A43" s="7">
        <f t="shared" ref="A43:A52" si="2">A42+1</f>
        <v>3</v>
      </c>
      <c r="B43" s="24" t="s">
        <v>52</v>
      </c>
      <c r="C43" s="7" t="s">
        <v>30</v>
      </c>
      <c r="D43" s="6" t="s">
        <v>15</v>
      </c>
      <c r="E43" s="32" t="s">
        <v>57</v>
      </c>
    </row>
    <row r="44" spans="1:6" ht="30">
      <c r="A44" s="7">
        <f t="shared" si="2"/>
        <v>4</v>
      </c>
      <c r="B44" s="24" t="str">
        <f>B30</f>
        <v>IESO determines IESO interest and admin costs from prior month - goes to Deferral Asset Account</v>
      </c>
      <c r="C44" s="21" t="str">
        <f>C30</f>
        <v>[9th or 10th?] business day - could be after bank facility interest paid</v>
      </c>
      <c r="D44" s="6"/>
      <c r="E44" s="32" t="s">
        <v>58</v>
      </c>
    </row>
    <row r="45" spans="1:6" ht="18">
      <c r="A45" s="13">
        <f t="shared" si="2"/>
        <v>5</v>
      </c>
      <c r="B45" s="13" t="s">
        <v>53</v>
      </c>
      <c r="C45" s="7" t="s">
        <v>30</v>
      </c>
      <c r="D45" s="6"/>
      <c r="E45" s="32" t="s">
        <v>59</v>
      </c>
    </row>
    <row r="46" spans="1:6" ht="30">
      <c r="A46" s="12">
        <f>A45+1</f>
        <v>6</v>
      </c>
      <c r="B46" s="24" t="str">
        <f>B32</f>
        <v>IESO sends invoice to market participants based on HOEP*MWh + current month GA (Class A &amp; Class B) - Deferral ± LDC RPP variance submitted in portal (as applicable)</v>
      </c>
      <c r="C46" s="7" t="s">
        <v>2</v>
      </c>
      <c r="D46" s="6"/>
      <c r="E46" s="32"/>
    </row>
    <row r="47" spans="1:6" ht="30">
      <c r="A47" s="12">
        <f t="shared" ref="A47:A52" si="3">A46+1</f>
        <v>7</v>
      </c>
      <c r="B47" s="24" t="s">
        <v>42</v>
      </c>
      <c r="C47" s="7" t="s">
        <v>2</v>
      </c>
      <c r="D47" s="6" t="s">
        <v>17</v>
      </c>
      <c r="E47" s="29"/>
      <c r="F47" t="s">
        <v>9</v>
      </c>
    </row>
    <row r="48" spans="1:6" ht="72">
      <c r="A48" s="12">
        <f t="shared" si="3"/>
        <v>8</v>
      </c>
      <c r="B48" s="24" t="str">
        <f>B33</f>
        <v>IESO sells [prior month portion] of Deferred Asset Account to Trust - Proceeds from sale less any prior month financing fees are applied to Deferred Asset Account</v>
      </c>
      <c r="C48" s="7" t="s">
        <v>41</v>
      </c>
      <c r="D48" s="6" t="s">
        <v>18</v>
      </c>
      <c r="E48" s="31" t="s">
        <v>60</v>
      </c>
      <c r="F48" t="s">
        <v>6</v>
      </c>
    </row>
    <row r="49" spans="1:5" ht="30">
      <c r="A49" s="12">
        <f t="shared" si="3"/>
        <v>9</v>
      </c>
      <c r="B49" s="24" t="str">
        <f>B34</f>
        <v>If possible, IESO repays loan as soon as possible (min of 28 days term draws), pays interest for past month draw are paid, and draws new loan -  all kept in the Deferred Asset Account</v>
      </c>
      <c r="C49" s="7" t="s">
        <v>41</v>
      </c>
      <c r="D49" s="6"/>
      <c r="E49" s="29"/>
    </row>
    <row r="50" spans="1:5">
      <c r="A50" s="7">
        <f t="shared" si="3"/>
        <v>10</v>
      </c>
      <c r="B50" s="21" t="str">
        <f>+B35</f>
        <v>Market Participants including LDCs and other program participants remit payment to IESO</v>
      </c>
      <c r="C50" s="7" t="s">
        <v>3</v>
      </c>
      <c r="D50" s="6"/>
      <c r="E50" s="29"/>
    </row>
    <row r="51" spans="1:5" ht="30">
      <c r="A51" s="7">
        <f t="shared" si="3"/>
        <v>11</v>
      </c>
      <c r="B51" s="24" t="str">
        <f>B23</f>
        <v>IESO remits payment to Market Participants and other program participants , using funds from collections and bank facility (if required)</v>
      </c>
      <c r="C51" s="7" t="s">
        <v>4</v>
      </c>
      <c r="D51" s="6"/>
      <c r="E51" s="29"/>
    </row>
    <row r="52" spans="1:5" ht="33" customHeight="1">
      <c r="A52" s="7">
        <f t="shared" si="3"/>
        <v>12</v>
      </c>
      <c r="B52" s="21" t="str">
        <f>+B12</f>
        <v>IESO remits payment to Market Participants under IESO contracts (capacity and conservation), using funds from GA collections and bank facility (if required)</v>
      </c>
      <c r="C52" s="7" t="str">
        <f>$C$12</f>
        <v>[within the month]</v>
      </c>
      <c r="D52" s="6"/>
      <c r="E52" s="29"/>
    </row>
    <row r="53" spans="1:5">
      <c r="C53" s="7"/>
      <c r="D53" s="6"/>
      <c r="E53" s="29"/>
    </row>
    <row r="54" spans="1:5">
      <c r="C54" s="7"/>
      <c r="D54" s="6"/>
      <c r="E54" s="29"/>
    </row>
    <row r="56" spans="1:5" ht="15.75">
      <c r="B56" s="19" t="s">
        <v>13</v>
      </c>
    </row>
    <row r="57" spans="1:5">
      <c r="A57" s="7">
        <v>1</v>
      </c>
      <c r="B57" s="14" t="s">
        <v>16</v>
      </c>
    </row>
    <row r="58" spans="1:5">
      <c r="A58" s="20" t="s">
        <v>37</v>
      </c>
      <c r="B58" s="14" t="s">
        <v>38</v>
      </c>
    </row>
    <row r="59" spans="1:5">
      <c r="A59" s="7">
        <v>2</v>
      </c>
      <c r="B59" s="14" t="s">
        <v>22</v>
      </c>
    </row>
    <row r="60" spans="1:5">
      <c r="A60" s="7">
        <v>3</v>
      </c>
      <c r="B60" s="14" t="s">
        <v>43</v>
      </c>
    </row>
    <row r="61" spans="1:5" ht="30">
      <c r="A61" s="7">
        <v>4</v>
      </c>
      <c r="B61" s="15" t="s">
        <v>23</v>
      </c>
      <c r="C61" s="15"/>
      <c r="D61" s="15"/>
      <c r="E61" s="24"/>
    </row>
    <row r="62" spans="1:5" ht="33">
      <c r="A62" s="7">
        <v>5</v>
      </c>
      <c r="B62" s="14" t="s">
        <v>55</v>
      </c>
    </row>
  </sheetData>
  <pageMargins left="0.45" right="0.45" top="0.5" bottom="0.5" header="0.3" footer="0.3"/>
  <pageSetup paperSize="5" scale="77" fitToHeight="2" orientation="landscape" r:id="rId1"/>
  <rowBreaks count="1" manualBreakCount="1">
    <brk id="5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Worksheet</vt:lpstr>
      <vt:lpstr>Assumptions</vt:lpstr>
      <vt:lpstr>Sheet1</vt:lpstr>
      <vt:lpstr>Sheet1!Print_Area</vt:lpstr>
      <vt:lpstr>Worksheet!Print_Area</vt:lpstr>
      <vt:lpstr>Sheet1!Print_Titles</vt:lpstr>
      <vt:lpstr>Worksheet!Print_Titles</vt:lpstr>
    </vt:vector>
  </TitlesOfParts>
  <Company>Ontario Power Generation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Go</dc:creator>
  <cp:lastModifiedBy>Matt Go</cp:lastModifiedBy>
  <cp:lastPrinted>2017-03-24T22:05:18Z</cp:lastPrinted>
  <dcterms:created xsi:type="dcterms:W3CDTF">2017-03-17T21:40:52Z</dcterms:created>
  <dcterms:modified xsi:type="dcterms:W3CDTF">2017-03-24T22:14:46Z</dcterms:modified>
</cp:coreProperties>
</file>